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91" windowWidth="19020" windowHeight="12405" activeTab="0"/>
  </bookViews>
  <sheets>
    <sheet name="Plank Length" sheetId="1" r:id="rId1"/>
    <sheet name="Layout" sheetId="2" r:id="rId2"/>
    <sheet name="Layout rotated" sheetId="3" r:id="rId3"/>
    <sheet name="Patterns" sheetId="4" state="hidden" r:id="rId4"/>
  </sheets>
  <definedNames>
    <definedName name="_xlfn.BAHTTEXT" hidden="1">#NAME?</definedName>
    <definedName name="_xlnm.Print_Area" localSheetId="1">'Layout'!$D$17:$AS$52</definedName>
    <definedName name="_xlnm.Print_Area" localSheetId="2">'Layout rotated'!$E$19:$AS$54</definedName>
    <definedName name="_xlnm.Print_Area" localSheetId="0">'Plank Length'!#REF!</definedName>
    <definedName name="Start_Point" localSheetId="0">'Plank Length'!#REF!</definedName>
    <definedName name="Start_Point">'Layout'!$C$1:$C$10</definedName>
  </definedNames>
  <calcPr fullCalcOnLoad="1"/>
</workbook>
</file>

<file path=xl/comments1.xml><?xml version="1.0" encoding="utf-8"?>
<comments xmlns="http://schemas.openxmlformats.org/spreadsheetml/2006/main">
  <authors>
    <author>A.E.Wallis</author>
  </authors>
  <commentList>
    <comment ref="B11" authorId="0">
      <text>
        <r>
          <rPr>
            <b/>
            <sz val="8"/>
            <rFont val="Tahoma"/>
            <family val="0"/>
          </rPr>
          <t>Version 6.2
A.E.Wallis
12th August 2012</t>
        </r>
      </text>
    </comment>
  </commentList>
</comments>
</file>

<file path=xl/sharedStrings.xml><?xml version="1.0" encoding="utf-8"?>
<sst xmlns="http://schemas.openxmlformats.org/spreadsheetml/2006/main" count="55" uniqueCount="44">
  <si>
    <t>Plank length</t>
  </si>
  <si>
    <t>Number of divisions</t>
  </si>
  <si>
    <t>Pattern</t>
  </si>
  <si>
    <t>Planking Layout</t>
  </si>
  <si>
    <t>Starting point</t>
  </si>
  <si>
    <t>Every 2</t>
  </si>
  <si>
    <t>Every 3</t>
  </si>
  <si>
    <t>Every 4</t>
  </si>
  <si>
    <t>Every 5</t>
  </si>
  <si>
    <t>Custom</t>
  </si>
  <si>
    <t>Patterns</t>
  </si>
  <si>
    <t>Laid</t>
  </si>
  <si>
    <t>Plank ends</t>
  </si>
  <si>
    <t>Length</t>
  </si>
  <si>
    <t>Next up</t>
  </si>
  <si>
    <t>Next down</t>
  </si>
  <si>
    <t>Bow</t>
  </si>
  <si>
    <t>Feet</t>
  </si>
  <si>
    <t>Scale</t>
  </si>
  <si>
    <t>inch to one foot</t>
  </si>
  <si>
    <t>Scale plank length</t>
  </si>
  <si>
    <t>Decimal scale</t>
  </si>
  <si>
    <t>Act.length</t>
  </si>
  <si>
    <t>Full size plank length</t>
  </si>
  <si>
    <t>Continue</t>
  </si>
  <si>
    <t>Layout has a centre plank</t>
  </si>
  <si>
    <t>Centre Plank</t>
  </si>
  <si>
    <t>No</t>
  </si>
  <si>
    <t>Scale plank length calculator</t>
  </si>
  <si>
    <t>Pattern:</t>
  </si>
  <si>
    <t>Every</t>
  </si>
  <si>
    <t>Suggested plank lengths</t>
  </si>
  <si>
    <t>Imperial</t>
  </si>
  <si>
    <t>Metric</t>
  </si>
  <si>
    <t>inch step</t>
  </si>
  <si>
    <t>mm step</t>
  </si>
  <si>
    <t>Decimal</t>
  </si>
  <si>
    <t>Inches       or</t>
  </si>
  <si>
    <t>inch plank</t>
  </si>
  <si>
    <t>plank</t>
  </si>
  <si>
    <t>(To the nearest 1/</t>
  </si>
  <si>
    <t>1:</t>
  </si>
  <si>
    <t>Deck Planking</t>
  </si>
  <si>
    <t>(Decimal)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</si>
</sst>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&quot;-&gt;&quot;"/>
    <numFmt numFmtId="173" formatCode="General&quot; --&gt;&quot;"/>
    <numFmt numFmtId="174" formatCode="0;;"/>
    <numFmt numFmtId="175" formatCode="0.0&quot; --&gt;&quot;"/>
    <numFmt numFmtId="176" formatCode="&quot;&lt;--&quot;0.0"/>
    <numFmt numFmtId="177" formatCode="0.0"/>
    <numFmt numFmtId="178" formatCode="#\ ??/??&quot; inch to one foot&quot;"/>
    <numFmt numFmtId="179" formatCode="0.0&quot;mm&quot;"/>
    <numFmt numFmtId="180" formatCode="#0;0;"/>
    <numFmt numFmtId="181" formatCode="#0;;0"/>
    <numFmt numFmtId="182" formatCode="0&quot;mm&quot;"/>
    <numFmt numFmtId="183" formatCode="&quot;1/&quot;0"/>
    <numFmt numFmtId="184" formatCode="&quot;1/&quot;0&quot; inch)&quot;"/>
    <numFmt numFmtId="185" formatCode="0&quot; inch)&quot;"/>
    <numFmt numFmtId="186" formatCode="0.###\l&quot; --&gt;&quot;"/>
    <numFmt numFmtId="187" formatCode="0.###&quot; --&gt;&quot;"/>
    <numFmt numFmtId="188" formatCode="&quot; &quot;General"/>
    <numFmt numFmtId="189" formatCode="&quot;&lt;--&quot;General"/>
  </numFmts>
  <fonts count="51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9"/>
      <name val="Arial"/>
      <family val="0"/>
    </font>
    <font>
      <sz val="10"/>
      <name val="Arial Narrow"/>
      <family val="2"/>
    </font>
    <font>
      <b/>
      <sz val="14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174" fontId="0" fillId="0" borderId="0" xfId="0" applyNumberFormat="1" applyAlignment="1">
      <alignment horizontal="left"/>
    </xf>
    <xf numFmtId="174" fontId="0" fillId="34" borderId="0" xfId="0" applyNumberFormat="1" applyFill="1" applyAlignment="1" applyProtection="1">
      <alignment horizont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0" xfId="0" applyFont="1" applyFill="1" applyAlignment="1" applyProtection="1">
      <alignment horizontal="center"/>
      <protection locked="0"/>
    </xf>
    <xf numFmtId="174" fontId="0" fillId="34" borderId="0" xfId="0" applyNumberFormat="1" applyFill="1" applyAlignment="1">
      <alignment/>
    </xf>
    <xf numFmtId="0" fontId="0" fillId="0" borderId="0" xfId="0" applyFill="1" applyAlignment="1" applyProtection="1">
      <alignment horizontal="left"/>
      <protection/>
    </xf>
    <xf numFmtId="17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5" borderId="0" xfId="0" applyFont="1" applyFill="1" applyAlignment="1" applyProtection="1">
      <alignment/>
      <protection locked="0"/>
    </xf>
    <xf numFmtId="174" fontId="0" fillId="34" borderId="0" xfId="0" applyNumberFormat="1" applyFill="1" applyAlignment="1" applyProtection="1">
      <alignment horizontal="center"/>
      <protection locked="0"/>
    </xf>
    <xf numFmtId="0" fontId="0" fillId="34" borderId="0" xfId="0" applyFill="1" applyAlignment="1">
      <alignment horizontal="right"/>
    </xf>
    <xf numFmtId="174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33" borderId="0" xfId="0" applyFont="1" applyFill="1" applyAlignment="1" applyProtection="1">
      <alignment/>
      <protection locked="0"/>
    </xf>
    <xf numFmtId="0" fontId="0" fillId="34" borderId="0" xfId="0" applyFill="1" applyAlignment="1" quotePrefix="1">
      <alignment/>
    </xf>
    <xf numFmtId="0" fontId="8" fillId="0" borderId="0" xfId="0" applyFont="1" applyAlignment="1" quotePrefix="1">
      <alignment horizontal="center"/>
    </xf>
    <xf numFmtId="0" fontId="8" fillId="33" borderId="0" xfId="0" applyFont="1" applyFill="1" applyAlignment="1" applyProtection="1">
      <alignment/>
      <protection locked="0"/>
    </xf>
    <xf numFmtId="1" fontId="0" fillId="0" borderId="0" xfId="0" applyNumberFormat="1" applyAlignment="1">
      <alignment horizontal="righ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3" fontId="0" fillId="33" borderId="0" xfId="0" applyNumberFormat="1" applyFill="1" applyBorder="1" applyAlignment="1" applyProtection="1">
      <alignment horizontal="right"/>
      <protection locked="0"/>
    </xf>
    <xf numFmtId="13" fontId="0" fillId="0" borderId="0" xfId="0" applyNumberFormat="1" applyBorder="1" applyAlignment="1">
      <alignment/>
    </xf>
    <xf numFmtId="1" fontId="0" fillId="33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81" fontId="0" fillId="0" borderId="0" xfId="0" applyNumberFormat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>
      <alignment horizontal="left"/>
    </xf>
    <xf numFmtId="179" fontId="0" fillId="0" borderId="17" xfId="0" applyNumberForma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2" fontId="0" fillId="0" borderId="18" xfId="0" applyNumberFormat="1" applyBorder="1" applyAlignment="1">
      <alignment horizontal="centerContinuous"/>
    </xf>
    <xf numFmtId="179" fontId="0" fillId="0" borderId="18" xfId="0" applyNumberFormat="1" applyBorder="1" applyAlignment="1">
      <alignment horizontal="centerContinuous"/>
    </xf>
    <xf numFmtId="179" fontId="0" fillId="0" borderId="19" xfId="0" applyNumberFormat="1" applyBorder="1" applyAlignment="1">
      <alignment horizontal="left"/>
    </xf>
    <xf numFmtId="0" fontId="8" fillId="0" borderId="13" xfId="0" applyFont="1" applyBorder="1" applyAlignment="1">
      <alignment/>
    </xf>
    <xf numFmtId="179" fontId="0" fillId="0" borderId="0" xfId="0" applyNumberForma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182" fontId="0" fillId="0" borderId="0" xfId="0" applyNumberFormat="1" applyBorder="1" applyAlignment="1">
      <alignment/>
    </xf>
    <xf numFmtId="185" fontId="0" fillId="33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" fontId="0" fillId="0" borderId="0" xfId="0" applyNumberFormat="1" applyBorder="1" applyAlignment="1" quotePrefix="1">
      <alignment horizontal="right"/>
    </xf>
    <xf numFmtId="0" fontId="15" fillId="0" borderId="0" xfId="0" applyFont="1" applyAlignment="1">
      <alignment/>
    </xf>
    <xf numFmtId="173" fontId="10" fillId="0" borderId="0" xfId="0" applyNumberFormat="1" applyFont="1" applyAlignment="1">
      <alignment/>
    </xf>
    <xf numFmtId="188" fontId="0" fillId="33" borderId="0" xfId="0" applyNumberFormat="1" applyFill="1" applyAlignment="1" applyProtection="1">
      <alignment horizontal="left"/>
      <protection locked="0"/>
    </xf>
    <xf numFmtId="189" fontId="0" fillId="0" borderId="11" xfId="0" applyNumberFormat="1" applyBorder="1" applyAlignment="1">
      <alignment horizontal="left"/>
    </xf>
    <xf numFmtId="179" fontId="0" fillId="0" borderId="0" xfId="0" applyNumberFormat="1" applyBorder="1" applyAlignment="1">
      <alignment horizontal="left"/>
    </xf>
    <xf numFmtId="0" fontId="0" fillId="33" borderId="0" xfId="0" applyFill="1" applyBorder="1" applyAlignment="1" applyProtection="1">
      <alignment horizontal="left"/>
      <protection locked="0"/>
    </xf>
    <xf numFmtId="175" fontId="10" fillId="0" borderId="0" xfId="0" applyNumberFormat="1" applyFont="1" applyAlignment="1">
      <alignment horizontal="right"/>
    </xf>
    <xf numFmtId="175" fontId="10" fillId="0" borderId="2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color indexed="9"/>
      </font>
      <fill>
        <patternFill>
          <bgColor indexed="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7"/>
      </font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7"/>
      </font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7"/>
      </font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47"/>
      </font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55</xdr:row>
      <xdr:rowOff>85725</xdr:rowOff>
    </xdr:from>
    <xdr:to>
      <xdr:col>18</xdr:col>
      <xdr:colOff>504825</xdr:colOff>
      <xdr:row>55</xdr:row>
      <xdr:rowOff>85725</xdr:rowOff>
    </xdr:to>
    <xdr:sp>
      <xdr:nvSpPr>
        <xdr:cNvPr id="1" name="Line 90"/>
        <xdr:cNvSpPr>
          <a:spLocks/>
        </xdr:cNvSpPr>
      </xdr:nvSpPr>
      <xdr:spPr>
        <a:xfrm flipH="1">
          <a:off x="4543425" y="56769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</xdr:colOff>
      <xdr:row>55</xdr:row>
      <xdr:rowOff>85725</xdr:rowOff>
    </xdr:from>
    <xdr:to>
      <xdr:col>37</xdr:col>
      <xdr:colOff>0</xdr:colOff>
      <xdr:row>55</xdr:row>
      <xdr:rowOff>85725</xdr:rowOff>
    </xdr:to>
    <xdr:sp>
      <xdr:nvSpPr>
        <xdr:cNvPr id="2" name="Line 91"/>
        <xdr:cNvSpPr>
          <a:spLocks/>
        </xdr:cNvSpPr>
      </xdr:nvSpPr>
      <xdr:spPr>
        <a:xfrm>
          <a:off x="10563225" y="56769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55</xdr:row>
      <xdr:rowOff>85725</xdr:rowOff>
    </xdr:from>
    <xdr:to>
      <xdr:col>16</xdr:col>
      <xdr:colOff>504825</xdr:colOff>
      <xdr:row>55</xdr:row>
      <xdr:rowOff>85725</xdr:rowOff>
    </xdr:to>
    <xdr:sp>
      <xdr:nvSpPr>
        <xdr:cNvPr id="1" name="Line 23"/>
        <xdr:cNvSpPr>
          <a:spLocks/>
        </xdr:cNvSpPr>
      </xdr:nvSpPr>
      <xdr:spPr>
        <a:xfrm flipH="1">
          <a:off x="3886200" y="56388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55</xdr:row>
      <xdr:rowOff>85725</xdr:rowOff>
    </xdr:from>
    <xdr:to>
      <xdr:col>35</xdr:col>
      <xdr:colOff>0</xdr:colOff>
      <xdr:row>55</xdr:row>
      <xdr:rowOff>85725</xdr:rowOff>
    </xdr:to>
    <xdr:sp>
      <xdr:nvSpPr>
        <xdr:cNvPr id="2" name="Line 24"/>
        <xdr:cNvSpPr>
          <a:spLocks/>
        </xdr:cNvSpPr>
      </xdr:nvSpPr>
      <xdr:spPr>
        <a:xfrm>
          <a:off x="9906000" y="5638800"/>
          <a:ext cx="590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34"/>
  <sheetViews>
    <sheetView showGridLines="0" showRowColHeaders="0" tabSelected="1" zoomScalePageLayoutView="0" workbookViewId="0" topLeftCell="B11">
      <selection activeCell="J21" sqref="J21"/>
    </sheetView>
  </sheetViews>
  <sheetFormatPr defaultColWidth="9.140625" defaultRowHeight="12.75"/>
  <cols>
    <col min="1" max="1" width="9.140625" style="10" hidden="1" customWidth="1"/>
    <col min="7" max="7" width="10.00390625" style="0" customWidth="1"/>
    <col min="8" max="8" width="5.8515625" style="0" customWidth="1"/>
    <col min="9" max="9" width="9.00390625" style="0" customWidth="1"/>
  </cols>
  <sheetData>
    <row r="1" spans="1:10" s="10" customFormat="1" ht="12.75" hidden="1">
      <c r="A1" s="15" t="str">
        <f ca="1">CELL("address",J21)</f>
        <v>$J$21</v>
      </c>
      <c r="B1" s="30" t="s">
        <v>21</v>
      </c>
      <c r="C1" s="10" t="b">
        <f>J21="(Decimal)"</f>
        <v>1</v>
      </c>
      <c r="D1" s="30" t="s">
        <v>18</v>
      </c>
      <c r="E1" s="10">
        <f>IF(C1,1/L21,K20/12)</f>
        <v>0.013888888888888888</v>
      </c>
      <c r="F1" s="30" t="s">
        <v>22</v>
      </c>
      <c r="G1" s="10">
        <f>IF(L23="Metres",K23,K23*0.3048)</f>
        <v>6.096</v>
      </c>
      <c r="I1" s="10" t="s">
        <v>2</v>
      </c>
      <c r="J1" s="50">
        <f>INT(L26+0.5)</f>
        <v>4</v>
      </c>
    </row>
    <row r="2" spans="1:17" s="10" customFormat="1" ht="12.75" hidden="1">
      <c r="A2" s="15"/>
      <c r="B2" s="30"/>
      <c r="G2" s="10">
        <f>E1*G1</f>
        <v>0.08466666666666667</v>
      </c>
      <c r="H2" s="10">
        <f>INT(N24/$J$1+0.5)*$J$1</f>
        <v>84</v>
      </c>
      <c r="I2" s="10">
        <f>INT(K24/$J$1*M31+0.5)*$J$1/M31</f>
        <v>3.25</v>
      </c>
      <c r="J2" s="10">
        <f>INT(I2)</f>
        <v>3</v>
      </c>
      <c r="K2" s="10">
        <f>I2-J2</f>
        <v>0.25</v>
      </c>
      <c r="L2" s="10">
        <f>K2*$M$31</f>
        <v>4</v>
      </c>
      <c r="M2" s="10">
        <f>L2/2</f>
        <v>2</v>
      </c>
      <c r="N2" s="10">
        <f>M2/2</f>
        <v>1</v>
      </c>
      <c r="O2" s="10">
        <f>N2/2</f>
        <v>0.5</v>
      </c>
      <c r="P2" s="10">
        <f>O2/2</f>
        <v>0.25</v>
      </c>
      <c r="Q2" s="10">
        <f>P2/2</f>
        <v>0.125</v>
      </c>
    </row>
    <row r="3" spans="13:18" s="10" customFormat="1" ht="12.75" hidden="1">
      <c r="M3" s="10">
        <f>IF(M2=INT(M2),L3+1,L3)</f>
        <v>1</v>
      </c>
      <c r="N3" s="10">
        <f>IF(N2=INT(N2),M3+1,M3)</f>
        <v>2</v>
      </c>
      <c r="O3" s="10">
        <f>IF(O2=INT(O2),N3+1,N3)</f>
        <v>2</v>
      </c>
      <c r="P3" s="10">
        <f>IF(P2=INT(P2),O3+1,O3)</f>
        <v>2</v>
      </c>
      <c r="Q3" s="10">
        <f>IF(Q2=INT(Q2),P3+1,P3)</f>
        <v>2</v>
      </c>
      <c r="R3" s="10">
        <f>2^Q3</f>
        <v>4</v>
      </c>
    </row>
    <row r="4" spans="1:17" s="10" customFormat="1" ht="12.75" hidden="1">
      <c r="A4" s="15"/>
      <c r="B4" s="30"/>
      <c r="F4" s="10" t="s">
        <v>36</v>
      </c>
      <c r="G4" s="10" t="b">
        <f>M31/5=INT(M31/5)</f>
        <v>0</v>
      </c>
      <c r="I4" s="10">
        <f>I2/J1</f>
        <v>0.8125</v>
      </c>
      <c r="J4" s="10">
        <f>INT(I4)</f>
        <v>0</v>
      </c>
      <c r="K4" s="10">
        <f>I4-J4</f>
        <v>0.8125</v>
      </c>
      <c r="L4" s="10">
        <f>K4*$M$31</f>
        <v>13</v>
      </c>
      <c r="M4" s="10">
        <f>L4/2</f>
        <v>6.5</v>
      </c>
      <c r="N4" s="10">
        <f>M4/2</f>
        <v>3.25</v>
      </c>
      <c r="O4" s="10">
        <f>N4/2</f>
        <v>1.625</v>
      </c>
      <c r="P4" s="10">
        <f>O4/2</f>
        <v>0.8125</v>
      </c>
      <c r="Q4" s="10">
        <f>P4/2</f>
        <v>0.40625</v>
      </c>
    </row>
    <row r="5" spans="1:18" s="10" customFormat="1" ht="12.75" hidden="1">
      <c r="A5" s="15"/>
      <c r="B5" s="30"/>
      <c r="M5" s="10">
        <f>IF(M4=INT(M4),L5+1,L5)</f>
        <v>0</v>
      </c>
      <c r="N5" s="10">
        <f>IF(N4=INT(N4),M5+1,M5)</f>
        <v>0</v>
      </c>
      <c r="O5" s="10">
        <f>IF(O4=INT(O4),N5+1,N5)</f>
        <v>0</v>
      </c>
      <c r="P5" s="10">
        <f>IF(P4=INT(P4),O5+1,O5)</f>
        <v>0</v>
      </c>
      <c r="Q5" s="10">
        <f>IF(Q4=INT(Q4),P5+1,P5)</f>
        <v>0</v>
      </c>
      <c r="R5" s="10">
        <f>2^Q5</f>
        <v>1</v>
      </c>
    </row>
    <row r="6" spans="1:2" s="10" customFormat="1" ht="12.75" hidden="1">
      <c r="A6" s="15"/>
      <c r="B6" s="30"/>
    </row>
    <row r="7" spans="1:2" s="10" customFormat="1" ht="12.75" hidden="1">
      <c r="A7" s="15"/>
      <c r="B7" s="30"/>
    </row>
    <row r="8" spans="1:2" s="10" customFormat="1" ht="12.75" hidden="1">
      <c r="A8" s="15"/>
      <c r="B8" s="30"/>
    </row>
    <row r="9" spans="1:2" s="10" customFormat="1" ht="12.75" hidden="1">
      <c r="A9" s="15"/>
      <c r="B9" s="30"/>
    </row>
    <row r="10" spans="1:2" s="10" customFormat="1" ht="12.75" hidden="1">
      <c r="A10" s="15"/>
      <c r="B10" s="30"/>
    </row>
    <row r="11" ht="20.25">
      <c r="B11" s="80" t="s">
        <v>42</v>
      </c>
    </row>
    <row r="13" ht="12.75">
      <c r="A13" s="10">
        <v>2</v>
      </c>
    </row>
    <row r="14" ht="12.75">
      <c r="A14" s="10">
        <v>4</v>
      </c>
    </row>
    <row r="15" ht="12.75">
      <c r="A15" s="10">
        <v>8</v>
      </c>
    </row>
    <row r="16" ht="12.75">
      <c r="A16" s="10">
        <v>10</v>
      </c>
    </row>
    <row r="17" spans="1:14" ht="12.75">
      <c r="A17" s="10">
        <v>16</v>
      </c>
      <c r="H17" s="46"/>
      <c r="N17" s="46"/>
    </row>
    <row r="18" spans="1:14" ht="18">
      <c r="A18" s="10">
        <v>20</v>
      </c>
      <c r="H18" s="46"/>
      <c r="J18" s="78" t="s">
        <v>28</v>
      </c>
      <c r="K18" s="78"/>
      <c r="L18" s="78"/>
      <c r="M18" s="78"/>
      <c r="N18" s="78"/>
    </row>
    <row r="19" spans="1:14" ht="12.75">
      <c r="A19" s="10">
        <v>32</v>
      </c>
      <c r="H19" s="46"/>
      <c r="I19" s="46"/>
      <c r="J19" s="46"/>
      <c r="K19" s="46"/>
      <c r="L19" s="46"/>
      <c r="M19" s="46"/>
      <c r="N19" s="46"/>
    </row>
    <row r="20" spans="1:14" ht="12.75">
      <c r="A20" s="10">
        <v>64</v>
      </c>
      <c r="H20" s="46"/>
      <c r="I20" s="46"/>
      <c r="J20" s="47" t="s">
        <v>18</v>
      </c>
      <c r="K20" s="48">
        <v>0.16666666666666666</v>
      </c>
      <c r="L20" s="49" t="s">
        <v>19</v>
      </c>
      <c r="M20" s="46"/>
      <c r="N20" s="46"/>
    </row>
    <row r="21" spans="8:14" ht="12.75">
      <c r="H21" s="46"/>
      <c r="I21" s="46"/>
      <c r="J21" s="61" t="s">
        <v>43</v>
      </c>
      <c r="K21" s="79" t="s">
        <v>41</v>
      </c>
      <c r="L21" s="50">
        <v>72</v>
      </c>
      <c r="M21" s="46"/>
      <c r="N21" s="46"/>
    </row>
    <row r="22" spans="8:14" ht="12.75">
      <c r="H22" s="46"/>
      <c r="I22" s="46"/>
      <c r="J22" s="46"/>
      <c r="K22" s="46"/>
      <c r="L22" s="46"/>
      <c r="M22" s="46"/>
      <c r="N22" s="46"/>
    </row>
    <row r="23" spans="8:14" ht="12.75">
      <c r="H23" s="46"/>
      <c r="I23" s="46"/>
      <c r="J23" s="51" t="s">
        <v>23</v>
      </c>
      <c r="K23" s="62">
        <v>20</v>
      </c>
      <c r="L23" s="85" t="s">
        <v>17</v>
      </c>
      <c r="M23" s="85"/>
      <c r="N23" s="46"/>
    </row>
    <row r="24" spans="8:15" ht="12.75">
      <c r="H24" s="46"/>
      <c r="I24" s="46"/>
      <c r="J24" s="51" t="s">
        <v>20</v>
      </c>
      <c r="K24" s="52">
        <f>G1*E1*1000/25.4</f>
        <v>3.333333333333334</v>
      </c>
      <c r="L24" s="46" t="s">
        <v>37</v>
      </c>
      <c r="N24" s="84">
        <f>G2*1000</f>
        <v>84.66666666666667</v>
      </c>
      <c r="O24" s="84"/>
    </row>
    <row r="25" spans="8:12" ht="12.75">
      <c r="H25" s="46"/>
      <c r="I25" s="46"/>
      <c r="J25" s="51"/>
      <c r="K25" s="52"/>
      <c r="L25" s="46"/>
    </row>
    <row r="26" spans="8:14" ht="12.75">
      <c r="H26" s="46"/>
      <c r="I26" s="65" t="s">
        <v>29</v>
      </c>
      <c r="J26" s="51"/>
      <c r="K26" s="51" t="s">
        <v>30</v>
      </c>
      <c r="L26" s="50">
        <v>4</v>
      </c>
      <c r="M26" s="63"/>
      <c r="N26" s="63"/>
    </row>
    <row r="27" spans="8:14" ht="13.5" thickBot="1">
      <c r="H27" s="46"/>
      <c r="I27" s="51"/>
      <c r="J27" s="51"/>
      <c r="K27" s="51"/>
      <c r="L27" s="63"/>
      <c r="M27" s="63"/>
      <c r="N27" s="63"/>
    </row>
    <row r="28" spans="8:15" ht="15.75">
      <c r="H28" s="44"/>
      <c r="I28" s="66" t="s">
        <v>31</v>
      </c>
      <c r="J28" s="67"/>
      <c r="K28" s="68"/>
      <c r="L28" s="67"/>
      <c r="M28" s="69"/>
      <c r="N28" s="69"/>
      <c r="O28" s="70"/>
    </row>
    <row r="29" spans="8:15" ht="12.75">
      <c r="H29" s="71"/>
      <c r="I29" s="72"/>
      <c r="J29" s="72"/>
      <c r="K29" s="72"/>
      <c r="L29" s="72"/>
      <c r="M29" s="72"/>
      <c r="O29" s="64"/>
    </row>
    <row r="30" spans="8:15" ht="12.75">
      <c r="H30" s="45"/>
      <c r="I30" s="73" t="s">
        <v>32</v>
      </c>
      <c r="J30" s="51" t="str">
        <f>IF(G4,I2,J2&amp;" "&amp;IF(K2&gt;0,L2/R3&amp;"/"&amp;M31/R3,""))</f>
        <v>3 1/4</v>
      </c>
      <c r="K30" s="46" t="s">
        <v>38</v>
      </c>
      <c r="M30" s="51" t="str">
        <f>IF(G4,I4,IF(J4&gt;0,J4&amp;" ","")&amp;" "&amp;IF(K4&gt;0,L4/R5&amp;"/"&amp;M31/R5,""))</f>
        <v> 13/16</v>
      </c>
      <c r="N30" s="46" t="s">
        <v>34</v>
      </c>
      <c r="O30" s="64"/>
    </row>
    <row r="31" spans="8:15" ht="12.75">
      <c r="H31" s="45"/>
      <c r="I31" s="73"/>
      <c r="J31" s="51"/>
      <c r="L31" s="77" t="s">
        <v>40</v>
      </c>
      <c r="M31" s="75">
        <v>16</v>
      </c>
      <c r="O31" s="64"/>
    </row>
    <row r="32" spans="8:15" ht="12.75">
      <c r="H32" s="45"/>
      <c r="I32" s="73"/>
      <c r="K32" s="46"/>
      <c r="L32" s="46"/>
      <c r="O32" s="64"/>
    </row>
    <row r="33" spans="6:15" ht="12.75">
      <c r="F33" s="46"/>
      <c r="H33" s="45"/>
      <c r="I33" s="73" t="s">
        <v>33</v>
      </c>
      <c r="J33" s="74">
        <f>INT(N24/J1+0.5)*J1</f>
        <v>84</v>
      </c>
      <c r="K33" t="s">
        <v>39</v>
      </c>
      <c r="M33" s="76">
        <f>J33/J1</f>
        <v>21</v>
      </c>
      <c r="N33" s="46" t="s">
        <v>35</v>
      </c>
      <c r="O33" s="64"/>
    </row>
    <row r="34" spans="8:15" ht="13.5" thickBot="1">
      <c r="H34" s="53"/>
      <c r="I34" s="54"/>
      <c r="J34" s="54"/>
      <c r="K34" s="54"/>
      <c r="L34" s="54"/>
      <c r="M34" s="54"/>
      <c r="N34" s="54"/>
      <c r="O34" s="55"/>
    </row>
  </sheetData>
  <sheetProtection sheet="1" objects="1" scenarios="1" insertRows="0" deleteRows="0"/>
  <mergeCells count="2">
    <mergeCell ref="N24:O24"/>
    <mergeCell ref="L23:M23"/>
  </mergeCells>
  <conditionalFormatting sqref="K20:L20">
    <cfRule type="expression" priority="1" dxfId="0" stopIfTrue="1">
      <formula>$C$1</formula>
    </cfRule>
  </conditionalFormatting>
  <conditionalFormatting sqref="K21:L21">
    <cfRule type="expression" priority="2" dxfId="0" stopIfTrue="1">
      <formula>NOT($C$1)</formula>
    </cfRule>
  </conditionalFormatting>
  <dataValidations count="3">
    <dataValidation type="list" allowBlank="1" showInputMessage="1" showErrorMessage="1" sqref="L23">
      <formula1>"Feet,Metres"</formula1>
    </dataValidation>
    <dataValidation type="list" allowBlank="1" showInputMessage="1" showErrorMessage="1" sqref="J21">
      <formula1>"(Imperial),(Decimal)"</formula1>
    </dataValidation>
    <dataValidation type="list" allowBlank="1" showInputMessage="1" showErrorMessage="1" sqref="M31">
      <formula1>$A$13:$A$20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90"/>
  <sheetViews>
    <sheetView showGridLines="0" showRowColHeaders="0" zoomScale="90" zoomScaleNormal="90" zoomScalePageLayoutView="0" workbookViewId="0" topLeftCell="D11">
      <selection activeCell="M15" sqref="M15"/>
    </sheetView>
  </sheetViews>
  <sheetFormatPr defaultColWidth="9.140625" defaultRowHeight="12.75"/>
  <cols>
    <col min="1" max="3" width="9.140625" style="10" hidden="1" customWidth="1"/>
    <col min="4" max="4" width="7.7109375" style="0" customWidth="1"/>
    <col min="5" max="5" width="4.28125" style="1" customWidth="1"/>
    <col min="6" max="6" width="4.140625" style="0" customWidth="1"/>
    <col min="7" max="7" width="3.28125" style="0" customWidth="1"/>
    <col min="8" max="8" width="0.71875" style="0" customWidth="1"/>
    <col min="10" max="10" width="0.71875" style="0" customWidth="1"/>
    <col min="12" max="12" width="0.71875" style="0" customWidth="1"/>
    <col min="14" max="14" width="0.71875" style="0" customWidth="1"/>
    <col min="16" max="16" width="0.71875" style="0" customWidth="1"/>
    <col min="18" max="18" width="0.71875" style="0" customWidth="1"/>
    <col min="20" max="20" width="0.71875" style="0" customWidth="1"/>
    <col min="22" max="22" width="0.71875" style="0" customWidth="1"/>
    <col min="24" max="24" width="0.71875" style="0" customWidth="1"/>
    <col min="26" max="26" width="0.71875" style="0" customWidth="1"/>
    <col min="28" max="28" width="0.71875" style="0" customWidth="1"/>
    <col min="30" max="30" width="0.71875" style="0" customWidth="1"/>
    <col min="32" max="32" width="0.71875" style="0" customWidth="1"/>
    <col min="34" max="34" width="0.71875" style="0" customWidth="1"/>
    <col min="36" max="36" width="0.71875" style="0" customWidth="1"/>
    <col min="38" max="38" width="0.71875" style="0" customWidth="1"/>
    <col min="40" max="40" width="0.71875" style="0" customWidth="1"/>
    <col min="42" max="42" width="0.71875" style="0" customWidth="1"/>
    <col min="44" max="44" width="0.71875" style="0" customWidth="1"/>
  </cols>
  <sheetData>
    <row r="1" spans="1:23" s="10" customFormat="1" ht="12.75" hidden="1">
      <c r="A1" s="15" t="str">
        <f ca="1">CELL("address",M15)</f>
        <v>$M$15</v>
      </c>
      <c r="B1" s="15"/>
      <c r="C1" s="10">
        <v>0</v>
      </c>
      <c r="D1" s="10" t="str">
        <f>C1&amp;" to "&amp;C1+$O$7</f>
        <v>0 to 18</v>
      </c>
      <c r="E1" s="37">
        <v>1</v>
      </c>
      <c r="O1" s="30"/>
      <c r="S1" s="30"/>
      <c r="W1" s="30"/>
    </row>
    <row r="2" spans="3:17" s="10" customFormat="1" ht="12.75" hidden="1">
      <c r="C2" s="21">
        <f aca="true" t="shared" si="0" ref="C2:C10">C1+$S$15</f>
        <v>4</v>
      </c>
      <c r="D2" s="10" t="str">
        <f aca="true" t="shared" si="1" ref="D2:D10">C2&amp;" to "&amp;C2+$O$7</f>
        <v>4 to 22</v>
      </c>
      <c r="G2" s="10" t="str">
        <f>Patterns!C4</f>
        <v>Every 2</v>
      </c>
      <c r="O2" s="30" t="s">
        <v>26</v>
      </c>
      <c r="Q2" s="10" t="b">
        <f>AA15="Yes"</f>
        <v>0</v>
      </c>
    </row>
    <row r="3" spans="1:7" s="10" customFormat="1" ht="12.75" hidden="1">
      <c r="A3" s="14">
        <f>ROW(D11)-1</f>
        <v>10</v>
      </c>
      <c r="C3" s="21">
        <f t="shared" si="0"/>
        <v>8</v>
      </c>
      <c r="D3" s="10" t="str">
        <f t="shared" si="1"/>
        <v>8 to 26</v>
      </c>
      <c r="G3" s="10" t="str">
        <f>Patterns!D4</f>
        <v>Every 3</v>
      </c>
    </row>
    <row r="4" spans="3:13" s="10" customFormat="1" ht="12.75" hidden="1">
      <c r="C4" s="21">
        <f t="shared" si="0"/>
        <v>12</v>
      </c>
      <c r="D4" s="10" t="str">
        <f t="shared" si="1"/>
        <v>12 to 30</v>
      </c>
      <c r="G4" s="10" t="str">
        <f>Patterns!E4</f>
        <v>Every 4</v>
      </c>
      <c r="M4" s="10" t="s">
        <v>12</v>
      </c>
    </row>
    <row r="5" spans="3:45" s="10" customFormat="1" ht="12.75" hidden="1">
      <c r="C5" s="21">
        <f t="shared" si="0"/>
        <v>16</v>
      </c>
      <c r="D5" s="10" t="str">
        <f t="shared" si="1"/>
        <v>16 to 34</v>
      </c>
      <c r="G5" s="10" t="str">
        <f>Patterns!F4</f>
        <v>Every 5</v>
      </c>
      <c r="M5" s="21">
        <f>MOD(C19-$G$8+$S$15,$S$15)</f>
        <v>3</v>
      </c>
      <c r="O5" s="21">
        <f>M5+$S$15</f>
        <v>7</v>
      </c>
      <c r="Q5" s="21">
        <f>O5+$S$15</f>
        <v>11</v>
      </c>
      <c r="S5" s="21">
        <f>Q5+$S$15</f>
        <v>15</v>
      </c>
      <c r="U5" s="21">
        <f>S5+$S$15</f>
        <v>19</v>
      </c>
      <c r="W5" s="21">
        <f>U5+$S$15</f>
        <v>23</v>
      </c>
      <c r="Y5" s="21">
        <f>W5+$S$15</f>
        <v>27</v>
      </c>
      <c r="AA5" s="21">
        <f>Y5+$S$15</f>
        <v>31</v>
      </c>
      <c r="AC5" s="21">
        <f>AA5+$S$15</f>
        <v>35</v>
      </c>
      <c r="AE5" s="21">
        <f>AC5+$S$15</f>
        <v>39</v>
      </c>
      <c r="AG5" s="21">
        <f>AE5+$S$15</f>
        <v>43</v>
      </c>
      <c r="AI5" s="21">
        <f>AG5+$S$15</f>
        <v>47</v>
      </c>
      <c r="AK5" s="21">
        <f>AI5+$S$15</f>
        <v>51</v>
      </c>
      <c r="AM5" s="21">
        <f>AK5+$S$15</f>
        <v>55</v>
      </c>
      <c r="AO5" s="21">
        <f>AM5+$S$15</f>
        <v>59</v>
      </c>
      <c r="AQ5" s="21">
        <f>AO5+$S$15</f>
        <v>63</v>
      </c>
      <c r="AS5" s="21">
        <f>AQ5+$S$15</f>
        <v>67</v>
      </c>
    </row>
    <row r="6" spans="3:45" s="10" customFormat="1" ht="12.75" hidden="1">
      <c r="C6" s="21">
        <f t="shared" si="0"/>
        <v>20</v>
      </c>
      <c r="D6" s="10" t="str">
        <f t="shared" si="1"/>
        <v>20 to 38</v>
      </c>
      <c r="G6" s="10" t="s">
        <v>9</v>
      </c>
      <c r="I6" s="10" t="b">
        <f>G7=5</f>
        <v>0</v>
      </c>
      <c r="M6" s="21">
        <f>MOD(C56-$G$8+$S$15,$S$15)</f>
        <v>2</v>
      </c>
      <c r="O6" s="21">
        <f>M6+$S$15</f>
        <v>6</v>
      </c>
      <c r="Q6" s="21">
        <f>O6+$S$15</f>
        <v>10</v>
      </c>
      <c r="S6" s="21">
        <f>Q6+$S$15</f>
        <v>14</v>
      </c>
      <c r="U6" s="21">
        <f>S6+$S$15</f>
        <v>18</v>
      </c>
      <c r="W6" s="21">
        <f>U6+$S$15</f>
        <v>22</v>
      </c>
      <c r="Y6" s="21">
        <f>W6+$S$15</f>
        <v>26</v>
      </c>
      <c r="AA6" s="21">
        <f>Y6+$S$15</f>
        <v>30</v>
      </c>
      <c r="AC6" s="21">
        <f>AA6+$S$15</f>
        <v>34</v>
      </c>
      <c r="AE6" s="21">
        <f>AC6+$S$15</f>
        <v>38</v>
      </c>
      <c r="AG6" s="21">
        <f>AE6+$S$15</f>
        <v>42</v>
      </c>
      <c r="AI6" s="21">
        <f>AG6+$S$15</f>
        <v>46</v>
      </c>
      <c r="AK6" s="21">
        <f>AI6+$S$15</f>
        <v>50</v>
      </c>
      <c r="AM6" s="21">
        <f>AK6+$S$15</f>
        <v>54</v>
      </c>
      <c r="AO6" s="21">
        <f>AM6+$S$15</f>
        <v>58</v>
      </c>
      <c r="AQ6" s="21">
        <f>AO6+$S$15</f>
        <v>62</v>
      </c>
      <c r="AS6" s="21">
        <f>AQ6+$S$15</f>
        <v>66</v>
      </c>
    </row>
    <row r="7" spans="3:15" s="10" customFormat="1" ht="12.75" hidden="1">
      <c r="C7" s="21">
        <f t="shared" si="0"/>
        <v>24</v>
      </c>
      <c r="D7" s="10" t="str">
        <f t="shared" si="1"/>
        <v>24 to 42</v>
      </c>
      <c r="G7" s="3">
        <v>3</v>
      </c>
      <c r="M7" s="10" t="s">
        <v>13</v>
      </c>
      <c r="O7" s="10">
        <f>(COLUMN(AR20)-COLUMN(H20))/2</f>
        <v>18</v>
      </c>
    </row>
    <row r="8" spans="3:41" s="10" customFormat="1" ht="12.75" hidden="1">
      <c r="C8" s="21">
        <f t="shared" si="0"/>
        <v>28</v>
      </c>
      <c r="D8" s="10" t="str">
        <f t="shared" si="1"/>
        <v>28 to 46</v>
      </c>
      <c r="G8" s="21">
        <f>MOD(S15-AI15+A37,S15)</f>
        <v>1</v>
      </c>
      <c r="I8" s="10">
        <f>IF(G8&lt;$S$15,G8+1,1)</f>
        <v>2</v>
      </c>
      <c r="K8" s="10">
        <f>IF(I8&lt;$S$15,I8+1,1)</f>
        <v>3</v>
      </c>
      <c r="M8" s="10">
        <f>IF(K8&lt;$S$15,K8+1,1)</f>
        <v>4</v>
      </c>
      <c r="O8" s="10">
        <f>IF(M8&lt;$S$15,M8+1,1)</f>
        <v>1</v>
      </c>
      <c r="Q8" s="10">
        <f>IF(O8&lt;$S$15,O8+1,1)</f>
        <v>2</v>
      </c>
      <c r="S8" s="10">
        <f>IF(Q8&lt;$S$15,Q8+1,1)</f>
        <v>3</v>
      </c>
      <c r="U8" s="10">
        <f>IF(S8&lt;$S$15,S8+1,1)</f>
        <v>4</v>
      </c>
      <c r="W8" s="10">
        <f>IF(U8&lt;$S$15,U8+1,1)</f>
        <v>1</v>
      </c>
      <c r="Y8" s="10">
        <f>IF(W8&lt;$S$15,W8+1,1)</f>
        <v>2</v>
      </c>
      <c r="AA8" s="10">
        <f>IF(Y8&lt;$S$15,Y8+1,1)</f>
        <v>3</v>
      </c>
      <c r="AC8" s="10">
        <f>IF(AA8&lt;$S$15,AA8+1,1)</f>
        <v>4</v>
      </c>
      <c r="AE8" s="10">
        <f>IF(AC8&lt;$S$15,AC8+1,1)</f>
        <v>1</v>
      </c>
      <c r="AG8" s="10">
        <f>IF(AE8&lt;$S$15,AE8+1,1)</f>
        <v>2</v>
      </c>
      <c r="AI8" s="10">
        <f>IF(AG8&lt;$S$15,AG8+1,1)</f>
        <v>3</v>
      </c>
      <c r="AK8" s="10">
        <f>IF(AI8&lt;$S$15,AI8+1,1)</f>
        <v>4</v>
      </c>
      <c r="AM8" s="10">
        <f>IF(AK8&lt;$S$15,AK8+1,1)</f>
        <v>1</v>
      </c>
      <c r="AO8" s="10">
        <f>IF(AM8&lt;$S$15,AM8+1,1)</f>
        <v>2</v>
      </c>
    </row>
    <row r="9" spans="3:45" s="10" customFormat="1" ht="12.75" hidden="1">
      <c r="C9" s="21">
        <f t="shared" si="0"/>
        <v>32</v>
      </c>
      <c r="D9" s="10" t="str">
        <f t="shared" si="1"/>
        <v>32 to 50</v>
      </c>
      <c r="G9" s="10">
        <f>INDEX(Start_Point,E1)</f>
        <v>0</v>
      </c>
      <c r="I9" s="10">
        <f>G9+1</f>
        <v>1</v>
      </c>
      <c r="K9" s="10">
        <f>I9+1</f>
        <v>2</v>
      </c>
      <c r="M9" s="10">
        <f>K9+1</f>
        <v>3</v>
      </c>
      <c r="O9" s="10">
        <f>M9+1</f>
        <v>4</v>
      </c>
      <c r="Q9" s="10">
        <f>O9+1</f>
        <v>5</v>
      </c>
      <c r="S9" s="10">
        <f>Q9+1</f>
        <v>6</v>
      </c>
      <c r="U9" s="10">
        <f>S9+1</f>
        <v>7</v>
      </c>
      <c r="W9" s="10">
        <f>U9+1</f>
        <v>8</v>
      </c>
      <c r="Y9" s="10">
        <f>W9+1</f>
        <v>9</v>
      </c>
      <c r="AA9" s="10">
        <f>Y9+1</f>
        <v>10</v>
      </c>
      <c r="AC9" s="10">
        <f>AA9+1</f>
        <v>11</v>
      </c>
      <c r="AE9" s="10">
        <f>AC9+1</f>
        <v>12</v>
      </c>
      <c r="AG9" s="10">
        <f>AE9+1</f>
        <v>13</v>
      </c>
      <c r="AI9" s="10">
        <f>AG9+1</f>
        <v>14</v>
      </c>
      <c r="AK9" s="10">
        <f>AI9+1</f>
        <v>15</v>
      </c>
      <c r="AM9" s="10">
        <f>AK9+1</f>
        <v>16</v>
      </c>
      <c r="AO9" s="10">
        <f>AM9+1</f>
        <v>17</v>
      </c>
      <c r="AQ9" s="10">
        <f>AO9+1</f>
        <v>18</v>
      </c>
      <c r="AS9" s="10">
        <f>AQ9+1</f>
        <v>19</v>
      </c>
    </row>
    <row r="10" spans="3:45" s="10" customFormat="1" ht="12.75" hidden="1">
      <c r="C10" s="21">
        <f t="shared" si="0"/>
        <v>36</v>
      </c>
      <c r="D10" s="10" t="str">
        <f t="shared" si="1"/>
        <v>36 to 54</v>
      </c>
      <c r="F10" s="35"/>
      <c r="G10" s="35" t="str">
        <f>TEXT(G9,"#0")</f>
        <v>0</v>
      </c>
      <c r="I10" s="35" t="str">
        <f>TEXT(I9,"#0")</f>
        <v>1</v>
      </c>
      <c r="K10" s="35" t="str">
        <f>TEXT(K9,"#0")</f>
        <v>2</v>
      </c>
      <c r="M10" s="35" t="str">
        <f>TEXT(M9,"#0")</f>
        <v>3</v>
      </c>
      <c r="O10" s="35" t="str">
        <f>TEXT(O9,"#0")</f>
        <v>4</v>
      </c>
      <c r="Q10" s="35" t="str">
        <f>TEXT(Q9,"#0")</f>
        <v>5</v>
      </c>
      <c r="S10" s="35" t="str">
        <f>TEXT(S9,"#0")</f>
        <v>6</v>
      </c>
      <c r="U10" s="35" t="str">
        <f>TEXT(U9,"#0")</f>
        <v>7</v>
      </c>
      <c r="W10" s="35" t="str">
        <f>TEXT(W9,"#0")</f>
        <v>8</v>
      </c>
      <c r="Y10" s="35" t="str">
        <f>TEXT(Y9,"#0")</f>
        <v>9</v>
      </c>
      <c r="AA10" s="35" t="str">
        <f>TEXT(AA9,"#0")</f>
        <v>10</v>
      </c>
      <c r="AC10" s="35" t="str">
        <f>TEXT(AC9,"#0")</f>
        <v>11</v>
      </c>
      <c r="AE10" s="35" t="str">
        <f>TEXT(AE9,"#0")</f>
        <v>12</v>
      </c>
      <c r="AG10" s="35" t="str">
        <f>TEXT(AG9,"#0")</f>
        <v>13</v>
      </c>
      <c r="AI10" s="35" t="str">
        <f>TEXT(AI9,"#0")</f>
        <v>14</v>
      </c>
      <c r="AK10" s="35" t="str">
        <f>TEXT(AK9,"#0")</f>
        <v>15</v>
      </c>
      <c r="AM10" s="35" t="str">
        <f>TEXT(AM9,"#0")</f>
        <v>16</v>
      </c>
      <c r="AO10" s="35" t="str">
        <f>TEXT(AO9,"#0")</f>
        <v>17</v>
      </c>
      <c r="AQ10" s="35" t="str">
        <f>TEXT(AQ9,"#0")</f>
        <v>18</v>
      </c>
      <c r="AS10" s="35" t="str">
        <f>TEXT(AS9,"#0")</f>
        <v>19</v>
      </c>
    </row>
    <row r="11" ht="23.25">
      <c r="D11" s="8" t="s">
        <v>3</v>
      </c>
    </row>
    <row r="12" ht="12.75">
      <c r="M12" s="31"/>
    </row>
    <row r="15" spans="11:35" ht="12.75">
      <c r="K15" s="4" t="s">
        <v>20</v>
      </c>
      <c r="M15" s="82">
        <v>84</v>
      </c>
      <c r="Q15" s="4" t="s">
        <v>1</v>
      </c>
      <c r="S15" s="16">
        <f>MAX(A21:A52)</f>
        <v>4</v>
      </c>
      <c r="Y15" s="4" t="s">
        <v>25</v>
      </c>
      <c r="AA15" s="3" t="s">
        <v>27</v>
      </c>
      <c r="AG15" s="4" t="s">
        <v>4</v>
      </c>
      <c r="AI15" s="6">
        <v>0</v>
      </c>
    </row>
    <row r="16" ht="12.75">
      <c r="AG16" s="1" t="str">
        <f>"(Refers to the "&amp;IF(Q2,"centre plank)","row below the centre line)")</f>
        <v>(Refers to the row below the centre line)</v>
      </c>
    </row>
    <row r="17" spans="5:7" ht="15.75">
      <c r="E17" s="18" t="s">
        <v>2</v>
      </c>
      <c r="F17" s="19"/>
      <c r="G17" s="5"/>
    </row>
    <row r="18" spans="1:5" ht="15.75">
      <c r="A18" s="10" t="s">
        <v>11</v>
      </c>
      <c r="B18" s="10" t="b">
        <f>B21&lt;&gt;0</f>
        <v>1</v>
      </c>
      <c r="E18" s="12"/>
    </row>
    <row r="19" spans="1:44" s="41" customFormat="1" ht="15.75" customHeight="1">
      <c r="A19" s="39"/>
      <c r="B19" s="39" t="s">
        <v>14</v>
      </c>
      <c r="C19" s="40">
        <f>IF($B$18,B21,A35)</f>
        <v>4</v>
      </c>
      <c r="F19" s="86">
        <f>G9*M15/S15</f>
        <v>0</v>
      </c>
      <c r="G19" s="86"/>
      <c r="H19" s="87"/>
      <c r="I19" s="81">
        <f>F19+$M$15/($S$15)</f>
        <v>21</v>
      </c>
      <c r="J19" s="43"/>
      <c r="K19" s="81">
        <f>I19+$M$15/($S$15)</f>
        <v>42</v>
      </c>
      <c r="L19" s="43"/>
      <c r="M19" s="81">
        <f>K19+$M$15/($S$15)</f>
        <v>63</v>
      </c>
      <c r="N19" s="43"/>
      <c r="O19" s="81">
        <f>M19+$M$15/($S$15)</f>
        <v>84</v>
      </c>
      <c r="P19" s="43"/>
      <c r="Q19" s="81">
        <f>O19+$M$15/($S$15)</f>
        <v>105</v>
      </c>
      <c r="R19" s="43"/>
      <c r="S19" s="81">
        <f>Q19+$M$15/($S$15)</f>
        <v>126</v>
      </c>
      <c r="T19" s="43"/>
      <c r="U19" s="81">
        <f>S19+$M$15/($S$15)</f>
        <v>147</v>
      </c>
      <c r="V19" s="43"/>
      <c r="W19" s="81">
        <f>U19+$M$15/($S$15)</f>
        <v>168</v>
      </c>
      <c r="X19" s="43"/>
      <c r="Y19" s="81">
        <f>W19+$M$15/($S$15)</f>
        <v>189</v>
      </c>
      <c r="Z19" s="43"/>
      <c r="AA19" s="81">
        <f>Y19+$M$15/($S$15)</f>
        <v>210</v>
      </c>
      <c r="AB19" s="43"/>
      <c r="AC19" s="81">
        <f>AA19+$M$15/($S$15)</f>
        <v>231</v>
      </c>
      <c r="AD19" s="43"/>
      <c r="AE19" s="81">
        <f>AC19+$M$15/($S$15)</f>
        <v>252</v>
      </c>
      <c r="AF19" s="43"/>
      <c r="AG19" s="81">
        <f>AE19+$M$15/($S$15)</f>
        <v>273</v>
      </c>
      <c r="AH19" s="43"/>
      <c r="AI19" s="81">
        <f>AG19+$M$15/($S$15)</f>
        <v>294</v>
      </c>
      <c r="AJ19" s="43"/>
      <c r="AK19" s="81">
        <f>AI19+$M$15/($S$15)</f>
        <v>315</v>
      </c>
      <c r="AL19" s="43"/>
      <c r="AM19" s="81">
        <f>AK19+$M$15/($S$15)</f>
        <v>336</v>
      </c>
      <c r="AN19" s="43"/>
      <c r="AO19" s="81">
        <f>AM19+$M$15/($S$15)</f>
        <v>357</v>
      </c>
      <c r="AP19" s="43"/>
      <c r="AQ19" s="81">
        <f>AO19+$M$15/($S$15)</f>
        <v>378</v>
      </c>
      <c r="AR19" s="42"/>
    </row>
    <row r="20" spans="1:45" ht="12.75">
      <c r="A20" s="11">
        <f ca="1">INDIRECT("a"&amp;ROW(A20)+2*$S$15-1)</f>
        <v>4</v>
      </c>
      <c r="C20" s="29"/>
      <c r="D20" s="25" t="s">
        <v>11</v>
      </c>
      <c r="H20" s="36" t="str">
        <f>G10</f>
        <v>0</v>
      </c>
      <c r="I20" s="25"/>
      <c r="J20" s="36" t="str">
        <f>I10</f>
        <v>1</v>
      </c>
      <c r="K20" s="25"/>
      <c r="L20" s="36" t="str">
        <f>K10</f>
        <v>2</v>
      </c>
      <c r="M20" s="25"/>
      <c r="N20" s="36" t="str">
        <f>M10</f>
        <v>3</v>
      </c>
      <c r="O20" s="25"/>
      <c r="P20" s="36" t="str">
        <f>O10</f>
        <v>4</v>
      </c>
      <c r="Q20" s="25"/>
      <c r="R20" s="36" t="str">
        <f>Q10</f>
        <v>5</v>
      </c>
      <c r="S20" s="25"/>
      <c r="T20" s="36" t="str">
        <f>S10</f>
        <v>6</v>
      </c>
      <c r="U20" s="25"/>
      <c r="V20" s="36" t="str">
        <f>U10</f>
        <v>7</v>
      </c>
      <c r="W20" s="25"/>
      <c r="X20" s="36" t="str">
        <f>W10</f>
        <v>8</v>
      </c>
      <c r="Y20" s="25"/>
      <c r="Z20" s="36" t="str">
        <f>Y10</f>
        <v>9</v>
      </c>
      <c r="AA20" s="25"/>
      <c r="AB20" s="36" t="str">
        <f>AA10</f>
        <v>10</v>
      </c>
      <c r="AC20" s="25"/>
      <c r="AD20" s="36" t="str">
        <f>AC10</f>
        <v>11</v>
      </c>
      <c r="AE20" s="25"/>
      <c r="AF20" s="36" t="str">
        <f>AE10</f>
        <v>12</v>
      </c>
      <c r="AG20" s="25"/>
      <c r="AH20" s="36" t="str">
        <f>AG10</f>
        <v>13</v>
      </c>
      <c r="AI20" s="25"/>
      <c r="AJ20" s="36" t="str">
        <f>AI10</f>
        <v>14</v>
      </c>
      <c r="AK20" s="25"/>
      <c r="AL20" s="36" t="str">
        <f>AK10</f>
        <v>15</v>
      </c>
      <c r="AM20" s="25"/>
      <c r="AN20" s="36" t="str">
        <f>AM10</f>
        <v>16</v>
      </c>
      <c r="AO20" s="25"/>
      <c r="AP20" s="36" t="str">
        <f>AO10</f>
        <v>17</v>
      </c>
      <c r="AQ20" s="25"/>
      <c r="AR20" s="36" t="str">
        <f>AQ10</f>
        <v>18</v>
      </c>
      <c r="AS20" s="25"/>
    </row>
    <row r="21" spans="1:44" ht="12.75">
      <c r="A21" s="17">
        <f>IF($I$6,F21,E21)</f>
        <v>1</v>
      </c>
      <c r="B21" s="17">
        <f>IF(D21,A20,B23)</f>
        <v>4</v>
      </c>
      <c r="C21" s="29">
        <f aca="true" t="shared" si="2" ref="C21:C40">IF(D21,A23,C19)</f>
        <v>4</v>
      </c>
      <c r="D21" s="28" t="b">
        <v>0</v>
      </c>
      <c r="E21" s="13">
        <f>HLOOKUP(Layout!$G$7,Patterns!$C$3:$F$21,Patterns!B5)</f>
        <v>1</v>
      </c>
      <c r="F21" s="20">
        <v>4</v>
      </c>
      <c r="I21" s="2" t="b">
        <f aca="true" t="shared" si="3" ref="I21:AQ21">AND($A21&lt;&gt;0,$A21&lt;&gt;H$8)</f>
        <v>1</v>
      </c>
      <c r="J21" s="2" t="b">
        <f t="shared" si="3"/>
        <v>1</v>
      </c>
      <c r="K21" s="2" t="b">
        <f t="shared" si="3"/>
        <v>1</v>
      </c>
      <c r="L21" s="2" t="b">
        <f t="shared" si="3"/>
        <v>1</v>
      </c>
      <c r="M21" s="2" t="b">
        <f t="shared" si="3"/>
        <v>1</v>
      </c>
      <c r="N21" s="2" t="b">
        <f t="shared" si="3"/>
        <v>1</v>
      </c>
      <c r="O21" s="2" t="b">
        <f t="shared" si="3"/>
        <v>1</v>
      </c>
      <c r="P21" s="2" t="b">
        <f t="shared" si="3"/>
        <v>0</v>
      </c>
      <c r="Q21" s="2" t="b">
        <f t="shared" si="3"/>
        <v>1</v>
      </c>
      <c r="R21" s="2" t="b">
        <f t="shared" si="3"/>
        <v>1</v>
      </c>
      <c r="S21" s="2" t="b">
        <f t="shared" si="3"/>
        <v>1</v>
      </c>
      <c r="T21" s="2" t="b">
        <f t="shared" si="3"/>
        <v>1</v>
      </c>
      <c r="U21" s="2" t="b">
        <f t="shared" si="3"/>
        <v>1</v>
      </c>
      <c r="V21" s="2" t="b">
        <f t="shared" si="3"/>
        <v>1</v>
      </c>
      <c r="W21" s="2" t="b">
        <f t="shared" si="3"/>
        <v>1</v>
      </c>
      <c r="X21" s="2" t="b">
        <f t="shared" si="3"/>
        <v>0</v>
      </c>
      <c r="Y21" s="2" t="b">
        <f t="shared" si="3"/>
        <v>1</v>
      </c>
      <c r="Z21" s="2" t="b">
        <f t="shared" si="3"/>
        <v>1</v>
      </c>
      <c r="AA21" s="2" t="b">
        <f t="shared" si="3"/>
        <v>1</v>
      </c>
      <c r="AB21" s="2" t="b">
        <f t="shared" si="3"/>
        <v>1</v>
      </c>
      <c r="AC21" s="2" t="b">
        <f t="shared" si="3"/>
        <v>1</v>
      </c>
      <c r="AD21" s="2" t="b">
        <f t="shared" si="3"/>
        <v>1</v>
      </c>
      <c r="AE21" s="2" t="b">
        <f t="shared" si="3"/>
        <v>1</v>
      </c>
      <c r="AF21" s="2" t="b">
        <f t="shared" si="3"/>
        <v>0</v>
      </c>
      <c r="AG21" s="2" t="b">
        <f t="shared" si="3"/>
        <v>1</v>
      </c>
      <c r="AH21" s="2" t="b">
        <f t="shared" si="3"/>
        <v>1</v>
      </c>
      <c r="AI21" s="2" t="b">
        <f t="shared" si="3"/>
        <v>1</v>
      </c>
      <c r="AJ21" s="2" t="b">
        <f t="shared" si="3"/>
        <v>1</v>
      </c>
      <c r="AK21" s="2" t="b">
        <f t="shared" si="3"/>
        <v>1</v>
      </c>
      <c r="AL21" s="2" t="b">
        <f t="shared" si="3"/>
        <v>1</v>
      </c>
      <c r="AM21" s="2" t="b">
        <f t="shared" si="3"/>
        <v>1</v>
      </c>
      <c r="AN21" s="2" t="b">
        <f t="shared" si="3"/>
        <v>0</v>
      </c>
      <c r="AO21" s="2" t="b">
        <f t="shared" si="3"/>
        <v>1</v>
      </c>
      <c r="AP21" s="2" t="b">
        <f t="shared" si="3"/>
        <v>1</v>
      </c>
      <c r="AQ21" s="2" t="b">
        <f t="shared" si="3"/>
        <v>1</v>
      </c>
      <c r="AR21" s="2"/>
    </row>
    <row r="22" spans="1:44" ht="3.75" customHeight="1">
      <c r="A22" s="17"/>
      <c r="B22" s="17">
        <f aca="true" t="shared" si="4" ref="B22:B50">IF(D22,A20,B24)</f>
        <v>0</v>
      </c>
      <c r="C22" s="29">
        <f t="shared" si="2"/>
        <v>0</v>
      </c>
      <c r="D22" s="26"/>
      <c r="E22" s="1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2.75">
      <c r="A23" s="17">
        <f>IF($I$6,F23,E23)</f>
        <v>3</v>
      </c>
      <c r="B23" s="17">
        <f t="shared" si="4"/>
        <v>4</v>
      </c>
      <c r="C23" s="29">
        <f t="shared" si="2"/>
        <v>4</v>
      </c>
      <c r="D23" s="28" t="b">
        <v>0</v>
      </c>
      <c r="E23" s="13">
        <f>HLOOKUP(Layout!$G$7,Patterns!$C$3:$F$21,Patterns!B6)</f>
        <v>3</v>
      </c>
      <c r="F23" s="20">
        <v>6</v>
      </c>
      <c r="I23" s="2" t="b">
        <f aca="true" t="shared" si="5" ref="I23:AQ23">AND($A23&lt;&gt;0,$A23&lt;&gt;H$8)</f>
        <v>1</v>
      </c>
      <c r="J23" s="2" t="b">
        <f t="shared" si="5"/>
        <v>1</v>
      </c>
      <c r="K23" s="2" t="b">
        <f t="shared" si="5"/>
        <v>1</v>
      </c>
      <c r="L23" s="2" t="b">
        <f t="shared" si="5"/>
        <v>0</v>
      </c>
      <c r="M23" s="2" t="b">
        <f t="shared" si="5"/>
        <v>1</v>
      </c>
      <c r="N23" s="2" t="b">
        <f t="shared" si="5"/>
        <v>1</v>
      </c>
      <c r="O23" s="2" t="b">
        <f t="shared" si="5"/>
        <v>1</v>
      </c>
      <c r="P23" s="2" t="b">
        <f t="shared" si="5"/>
        <v>1</v>
      </c>
      <c r="Q23" s="2" t="b">
        <f t="shared" si="5"/>
        <v>1</v>
      </c>
      <c r="R23" s="2" t="b">
        <f t="shared" si="5"/>
        <v>1</v>
      </c>
      <c r="S23" s="2" t="b">
        <f t="shared" si="5"/>
        <v>1</v>
      </c>
      <c r="T23" s="2" t="b">
        <f t="shared" si="5"/>
        <v>0</v>
      </c>
      <c r="U23" s="2" t="b">
        <f t="shared" si="5"/>
        <v>1</v>
      </c>
      <c r="V23" s="2" t="b">
        <f t="shared" si="5"/>
        <v>1</v>
      </c>
      <c r="W23" s="2" t="b">
        <f t="shared" si="5"/>
        <v>1</v>
      </c>
      <c r="X23" s="2" t="b">
        <f t="shared" si="5"/>
        <v>1</v>
      </c>
      <c r="Y23" s="2" t="b">
        <f t="shared" si="5"/>
        <v>1</v>
      </c>
      <c r="Z23" s="2" t="b">
        <f t="shared" si="5"/>
        <v>1</v>
      </c>
      <c r="AA23" s="2" t="b">
        <f t="shared" si="5"/>
        <v>1</v>
      </c>
      <c r="AB23" s="2" t="b">
        <f t="shared" si="5"/>
        <v>0</v>
      </c>
      <c r="AC23" s="2" t="b">
        <f t="shared" si="5"/>
        <v>1</v>
      </c>
      <c r="AD23" s="2" t="b">
        <f t="shared" si="5"/>
        <v>1</v>
      </c>
      <c r="AE23" s="2" t="b">
        <f t="shared" si="5"/>
        <v>1</v>
      </c>
      <c r="AF23" s="2" t="b">
        <f t="shared" si="5"/>
        <v>1</v>
      </c>
      <c r="AG23" s="2" t="b">
        <f t="shared" si="5"/>
        <v>1</v>
      </c>
      <c r="AH23" s="2" t="b">
        <f t="shared" si="5"/>
        <v>1</v>
      </c>
      <c r="AI23" s="2" t="b">
        <f t="shared" si="5"/>
        <v>1</v>
      </c>
      <c r="AJ23" s="2" t="b">
        <f t="shared" si="5"/>
        <v>0</v>
      </c>
      <c r="AK23" s="2" t="b">
        <f t="shared" si="5"/>
        <v>1</v>
      </c>
      <c r="AL23" s="2" t="b">
        <f t="shared" si="5"/>
        <v>1</v>
      </c>
      <c r="AM23" s="2" t="b">
        <f t="shared" si="5"/>
        <v>1</v>
      </c>
      <c r="AN23" s="2" t="b">
        <f t="shared" si="5"/>
        <v>1</v>
      </c>
      <c r="AO23" s="2" t="b">
        <f t="shared" si="5"/>
        <v>1</v>
      </c>
      <c r="AP23" s="2" t="b">
        <f t="shared" si="5"/>
        <v>1</v>
      </c>
      <c r="AQ23" s="2" t="b">
        <f t="shared" si="5"/>
        <v>1</v>
      </c>
      <c r="AR23" s="2"/>
    </row>
    <row r="24" spans="1:44" ht="3.75" customHeight="1">
      <c r="A24" s="17"/>
      <c r="B24" s="17">
        <f t="shared" si="4"/>
        <v>0</v>
      </c>
      <c r="C24" s="29">
        <f t="shared" si="2"/>
        <v>0</v>
      </c>
      <c r="D24" s="26"/>
      <c r="E24" s="1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2.75">
      <c r="A25" s="17">
        <f>IF($I$6,F25,E25)</f>
        <v>2</v>
      </c>
      <c r="B25" s="17">
        <f t="shared" si="4"/>
        <v>4</v>
      </c>
      <c r="C25" s="29">
        <f t="shared" si="2"/>
        <v>4</v>
      </c>
      <c r="D25" s="28" t="b">
        <v>0</v>
      </c>
      <c r="E25" s="13">
        <f>HLOOKUP(Layout!$G$7,Patterns!$C$3:$F$21,Patterns!B7)</f>
        <v>2</v>
      </c>
      <c r="F25" s="20">
        <v>1</v>
      </c>
      <c r="I25" s="2" t="b">
        <f aca="true" t="shared" si="6" ref="I25:AQ25">AND($A25&lt;&gt;0,$A25&lt;&gt;H$8)</f>
        <v>1</v>
      </c>
      <c r="J25" s="2" t="b">
        <f t="shared" si="6"/>
        <v>0</v>
      </c>
      <c r="K25" s="2" t="b">
        <f t="shared" si="6"/>
        <v>1</v>
      </c>
      <c r="L25" s="2" t="b">
        <f t="shared" si="6"/>
        <v>1</v>
      </c>
      <c r="M25" s="2" t="b">
        <f t="shared" si="6"/>
        <v>1</v>
      </c>
      <c r="N25" s="2" t="b">
        <f t="shared" si="6"/>
        <v>1</v>
      </c>
      <c r="O25" s="2" t="b">
        <f t="shared" si="6"/>
        <v>1</v>
      </c>
      <c r="P25" s="2" t="b">
        <f t="shared" si="6"/>
        <v>1</v>
      </c>
      <c r="Q25" s="2" t="b">
        <f t="shared" si="6"/>
        <v>1</v>
      </c>
      <c r="R25" s="2" t="b">
        <f t="shared" si="6"/>
        <v>0</v>
      </c>
      <c r="S25" s="2" t="b">
        <f t="shared" si="6"/>
        <v>1</v>
      </c>
      <c r="T25" s="2" t="b">
        <f t="shared" si="6"/>
        <v>1</v>
      </c>
      <c r="U25" s="2" t="b">
        <f t="shared" si="6"/>
        <v>1</v>
      </c>
      <c r="V25" s="2" t="b">
        <f t="shared" si="6"/>
        <v>1</v>
      </c>
      <c r="W25" s="2" t="b">
        <f t="shared" si="6"/>
        <v>1</v>
      </c>
      <c r="X25" s="2" t="b">
        <f t="shared" si="6"/>
        <v>1</v>
      </c>
      <c r="Y25" s="2" t="b">
        <f t="shared" si="6"/>
        <v>1</v>
      </c>
      <c r="Z25" s="2" t="b">
        <f t="shared" si="6"/>
        <v>0</v>
      </c>
      <c r="AA25" s="2" t="b">
        <f t="shared" si="6"/>
        <v>1</v>
      </c>
      <c r="AB25" s="2" t="b">
        <f t="shared" si="6"/>
        <v>1</v>
      </c>
      <c r="AC25" s="2" t="b">
        <f t="shared" si="6"/>
        <v>1</v>
      </c>
      <c r="AD25" s="2" t="b">
        <f t="shared" si="6"/>
        <v>1</v>
      </c>
      <c r="AE25" s="2" t="b">
        <f t="shared" si="6"/>
        <v>1</v>
      </c>
      <c r="AF25" s="2" t="b">
        <f t="shared" si="6"/>
        <v>1</v>
      </c>
      <c r="AG25" s="2" t="b">
        <f t="shared" si="6"/>
        <v>1</v>
      </c>
      <c r="AH25" s="2" t="b">
        <f t="shared" si="6"/>
        <v>0</v>
      </c>
      <c r="AI25" s="2" t="b">
        <f t="shared" si="6"/>
        <v>1</v>
      </c>
      <c r="AJ25" s="2" t="b">
        <f t="shared" si="6"/>
        <v>1</v>
      </c>
      <c r="AK25" s="2" t="b">
        <f t="shared" si="6"/>
        <v>1</v>
      </c>
      <c r="AL25" s="2" t="b">
        <f t="shared" si="6"/>
        <v>1</v>
      </c>
      <c r="AM25" s="2" t="b">
        <f t="shared" si="6"/>
        <v>1</v>
      </c>
      <c r="AN25" s="2" t="b">
        <f t="shared" si="6"/>
        <v>1</v>
      </c>
      <c r="AO25" s="2" t="b">
        <f t="shared" si="6"/>
        <v>1</v>
      </c>
      <c r="AP25" s="2" t="b">
        <f t="shared" si="6"/>
        <v>0</v>
      </c>
      <c r="AQ25" s="2" t="b">
        <f t="shared" si="6"/>
        <v>1</v>
      </c>
      <c r="AR25" s="2"/>
    </row>
    <row r="26" spans="1:44" ht="3.75" customHeight="1">
      <c r="A26" s="17"/>
      <c r="B26" s="17">
        <f t="shared" si="4"/>
        <v>0</v>
      </c>
      <c r="C26" s="29">
        <f t="shared" si="2"/>
        <v>0</v>
      </c>
      <c r="D26" s="26"/>
      <c r="E26" s="1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2.75">
      <c r="A27" s="17">
        <f>IF($I$6,F27,E27)</f>
        <v>4</v>
      </c>
      <c r="B27" s="17">
        <f t="shared" si="4"/>
        <v>4</v>
      </c>
      <c r="C27" s="29">
        <f t="shared" si="2"/>
        <v>4</v>
      </c>
      <c r="D27" s="28" t="b">
        <v>0</v>
      </c>
      <c r="E27" s="13">
        <f>HLOOKUP(Layout!$G$7,Patterns!$C$3:$F$21,Patterns!B8)</f>
        <v>4</v>
      </c>
      <c r="F27" s="20">
        <v>3</v>
      </c>
      <c r="I27" s="2" t="b">
        <f aca="true" t="shared" si="7" ref="I27:AQ27">AND($A27&lt;&gt;0,$A27&lt;&gt;H$8)</f>
        <v>1</v>
      </c>
      <c r="J27" s="2" t="b">
        <f t="shared" si="7"/>
        <v>1</v>
      </c>
      <c r="K27" s="2" t="b">
        <f t="shared" si="7"/>
        <v>1</v>
      </c>
      <c r="L27" s="2" t="b">
        <f t="shared" si="7"/>
        <v>1</v>
      </c>
      <c r="M27" s="2" t="b">
        <f t="shared" si="7"/>
        <v>1</v>
      </c>
      <c r="N27" s="2" t="b">
        <f t="shared" si="7"/>
        <v>0</v>
      </c>
      <c r="O27" s="2" t="b">
        <f t="shared" si="7"/>
        <v>1</v>
      </c>
      <c r="P27" s="2" t="b">
        <f t="shared" si="7"/>
        <v>1</v>
      </c>
      <c r="Q27" s="2" t="b">
        <f t="shared" si="7"/>
        <v>1</v>
      </c>
      <c r="R27" s="2" t="b">
        <f t="shared" si="7"/>
        <v>1</v>
      </c>
      <c r="S27" s="2" t="b">
        <f t="shared" si="7"/>
        <v>1</v>
      </c>
      <c r="T27" s="2" t="b">
        <f t="shared" si="7"/>
        <v>1</v>
      </c>
      <c r="U27" s="2" t="b">
        <f t="shared" si="7"/>
        <v>1</v>
      </c>
      <c r="V27" s="2" t="b">
        <f t="shared" si="7"/>
        <v>0</v>
      </c>
      <c r="W27" s="2" t="b">
        <f t="shared" si="7"/>
        <v>1</v>
      </c>
      <c r="X27" s="2" t="b">
        <f t="shared" si="7"/>
        <v>1</v>
      </c>
      <c r="Y27" s="2" t="b">
        <f t="shared" si="7"/>
        <v>1</v>
      </c>
      <c r="Z27" s="2" t="b">
        <f t="shared" si="7"/>
        <v>1</v>
      </c>
      <c r="AA27" s="2" t="b">
        <f t="shared" si="7"/>
        <v>1</v>
      </c>
      <c r="AB27" s="2" t="b">
        <f t="shared" si="7"/>
        <v>1</v>
      </c>
      <c r="AC27" s="2" t="b">
        <f t="shared" si="7"/>
        <v>1</v>
      </c>
      <c r="AD27" s="2" t="b">
        <f t="shared" si="7"/>
        <v>0</v>
      </c>
      <c r="AE27" s="2" t="b">
        <f t="shared" si="7"/>
        <v>1</v>
      </c>
      <c r="AF27" s="2" t="b">
        <f t="shared" si="7"/>
        <v>1</v>
      </c>
      <c r="AG27" s="2" t="b">
        <f t="shared" si="7"/>
        <v>1</v>
      </c>
      <c r="AH27" s="2" t="b">
        <f t="shared" si="7"/>
        <v>1</v>
      </c>
      <c r="AI27" s="2" t="b">
        <f t="shared" si="7"/>
        <v>1</v>
      </c>
      <c r="AJ27" s="2" t="b">
        <f t="shared" si="7"/>
        <v>1</v>
      </c>
      <c r="AK27" s="2" t="b">
        <f t="shared" si="7"/>
        <v>1</v>
      </c>
      <c r="AL27" s="2" t="b">
        <f t="shared" si="7"/>
        <v>0</v>
      </c>
      <c r="AM27" s="2" t="b">
        <f t="shared" si="7"/>
        <v>1</v>
      </c>
      <c r="AN27" s="2" t="b">
        <f t="shared" si="7"/>
        <v>1</v>
      </c>
      <c r="AO27" s="2" t="b">
        <f t="shared" si="7"/>
        <v>1</v>
      </c>
      <c r="AP27" s="2" t="b">
        <f t="shared" si="7"/>
        <v>1</v>
      </c>
      <c r="AQ27" s="2" t="b">
        <f t="shared" si="7"/>
        <v>1</v>
      </c>
      <c r="AR27" s="2"/>
    </row>
    <row r="28" spans="1:44" ht="3.75" customHeight="1">
      <c r="A28" s="17"/>
      <c r="B28" s="17">
        <f t="shared" si="4"/>
        <v>0</v>
      </c>
      <c r="C28" s="29">
        <f t="shared" si="2"/>
        <v>0</v>
      </c>
      <c r="D28" s="26"/>
      <c r="E28" s="1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2.75">
      <c r="A29" s="17">
        <f>IF($I$6,F29,E29)</f>
        <v>1</v>
      </c>
      <c r="B29" s="17">
        <f t="shared" si="4"/>
        <v>4</v>
      </c>
      <c r="C29" s="29">
        <f t="shared" si="2"/>
        <v>4</v>
      </c>
      <c r="D29" s="28" t="b">
        <v>0</v>
      </c>
      <c r="E29" s="13">
        <f>HLOOKUP(Layout!$G$7,Patterns!$C$3:$F$21,Patterns!B9)</f>
        <v>1</v>
      </c>
      <c r="F29" s="20">
        <v>5</v>
      </c>
      <c r="I29" s="2" t="b">
        <f aca="true" t="shared" si="8" ref="I29:AQ29">AND($A29&lt;&gt;0,$A29&lt;&gt;H$8)</f>
        <v>1</v>
      </c>
      <c r="J29" s="2" t="b">
        <f t="shared" si="8"/>
        <v>1</v>
      </c>
      <c r="K29" s="2" t="b">
        <f t="shared" si="8"/>
        <v>1</v>
      </c>
      <c r="L29" s="2" t="b">
        <f t="shared" si="8"/>
        <v>1</v>
      </c>
      <c r="M29" s="2" t="b">
        <f t="shared" si="8"/>
        <v>1</v>
      </c>
      <c r="N29" s="2" t="b">
        <f t="shared" si="8"/>
        <v>1</v>
      </c>
      <c r="O29" s="2" t="b">
        <f t="shared" si="8"/>
        <v>1</v>
      </c>
      <c r="P29" s="2" t="b">
        <f t="shared" si="8"/>
        <v>0</v>
      </c>
      <c r="Q29" s="2" t="b">
        <f t="shared" si="8"/>
        <v>1</v>
      </c>
      <c r="R29" s="2" t="b">
        <f t="shared" si="8"/>
        <v>1</v>
      </c>
      <c r="S29" s="2" t="b">
        <f t="shared" si="8"/>
        <v>1</v>
      </c>
      <c r="T29" s="2" t="b">
        <f t="shared" si="8"/>
        <v>1</v>
      </c>
      <c r="U29" s="2" t="b">
        <f t="shared" si="8"/>
        <v>1</v>
      </c>
      <c r="V29" s="2" t="b">
        <f t="shared" si="8"/>
        <v>1</v>
      </c>
      <c r="W29" s="2" t="b">
        <f t="shared" si="8"/>
        <v>1</v>
      </c>
      <c r="X29" s="2" t="b">
        <f t="shared" si="8"/>
        <v>0</v>
      </c>
      <c r="Y29" s="2" t="b">
        <f t="shared" si="8"/>
        <v>1</v>
      </c>
      <c r="Z29" s="2" t="b">
        <f t="shared" si="8"/>
        <v>1</v>
      </c>
      <c r="AA29" s="2" t="b">
        <f t="shared" si="8"/>
        <v>1</v>
      </c>
      <c r="AB29" s="2" t="b">
        <f t="shared" si="8"/>
        <v>1</v>
      </c>
      <c r="AC29" s="2" t="b">
        <f t="shared" si="8"/>
        <v>1</v>
      </c>
      <c r="AD29" s="2" t="b">
        <f t="shared" si="8"/>
        <v>1</v>
      </c>
      <c r="AE29" s="2" t="b">
        <f t="shared" si="8"/>
        <v>1</v>
      </c>
      <c r="AF29" s="2" t="b">
        <f t="shared" si="8"/>
        <v>0</v>
      </c>
      <c r="AG29" s="2" t="b">
        <f t="shared" si="8"/>
        <v>1</v>
      </c>
      <c r="AH29" s="2" t="b">
        <f t="shared" si="8"/>
        <v>1</v>
      </c>
      <c r="AI29" s="2" t="b">
        <f t="shared" si="8"/>
        <v>1</v>
      </c>
      <c r="AJ29" s="2" t="b">
        <f t="shared" si="8"/>
        <v>1</v>
      </c>
      <c r="AK29" s="2" t="b">
        <f t="shared" si="8"/>
        <v>1</v>
      </c>
      <c r="AL29" s="2" t="b">
        <f t="shared" si="8"/>
        <v>1</v>
      </c>
      <c r="AM29" s="2" t="b">
        <f t="shared" si="8"/>
        <v>1</v>
      </c>
      <c r="AN29" s="2" t="b">
        <f t="shared" si="8"/>
        <v>0</v>
      </c>
      <c r="AO29" s="2" t="b">
        <f t="shared" si="8"/>
        <v>1</v>
      </c>
      <c r="AP29" s="2" t="b">
        <f t="shared" si="8"/>
        <v>1</v>
      </c>
      <c r="AQ29" s="2" t="b">
        <f t="shared" si="8"/>
        <v>1</v>
      </c>
      <c r="AR29" s="2"/>
    </row>
    <row r="30" spans="1:44" ht="3.75" customHeight="1">
      <c r="A30" s="17"/>
      <c r="B30" s="17">
        <f t="shared" si="4"/>
        <v>0</v>
      </c>
      <c r="C30" s="29">
        <f t="shared" si="2"/>
        <v>0</v>
      </c>
      <c r="D30" s="26"/>
      <c r="E30" s="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2.75">
      <c r="A31" s="17">
        <f>IF($I$6,F31,E31)</f>
        <v>3</v>
      </c>
      <c r="B31" s="17">
        <f t="shared" si="4"/>
        <v>4</v>
      </c>
      <c r="C31" s="29">
        <f t="shared" si="2"/>
        <v>4</v>
      </c>
      <c r="D31" s="28" t="b">
        <v>0</v>
      </c>
      <c r="E31" s="13">
        <f>HLOOKUP(Layout!$G$7,Patterns!$C$3:$F$21,Patterns!B10)</f>
        <v>3</v>
      </c>
      <c r="F31" s="20">
        <v>2</v>
      </c>
      <c r="I31" s="2" t="b">
        <f aca="true" t="shared" si="9" ref="I31:AQ31">AND($A31&lt;&gt;0,$A31&lt;&gt;H$8)</f>
        <v>1</v>
      </c>
      <c r="J31" s="2" t="b">
        <f t="shared" si="9"/>
        <v>1</v>
      </c>
      <c r="K31" s="2" t="b">
        <f t="shared" si="9"/>
        <v>1</v>
      </c>
      <c r="L31" s="2" t="b">
        <f t="shared" si="9"/>
        <v>0</v>
      </c>
      <c r="M31" s="2" t="b">
        <f t="shared" si="9"/>
        <v>1</v>
      </c>
      <c r="N31" s="2" t="b">
        <f t="shared" si="9"/>
        <v>1</v>
      </c>
      <c r="O31" s="2" t="b">
        <f t="shared" si="9"/>
        <v>1</v>
      </c>
      <c r="P31" s="2" t="b">
        <f t="shared" si="9"/>
        <v>1</v>
      </c>
      <c r="Q31" s="2" t="b">
        <f t="shared" si="9"/>
        <v>1</v>
      </c>
      <c r="R31" s="2" t="b">
        <f t="shared" si="9"/>
        <v>1</v>
      </c>
      <c r="S31" s="2" t="b">
        <f t="shared" si="9"/>
        <v>1</v>
      </c>
      <c r="T31" s="2" t="b">
        <f t="shared" si="9"/>
        <v>0</v>
      </c>
      <c r="U31" s="2" t="b">
        <f t="shared" si="9"/>
        <v>1</v>
      </c>
      <c r="V31" s="2" t="b">
        <f t="shared" si="9"/>
        <v>1</v>
      </c>
      <c r="W31" s="2" t="b">
        <f t="shared" si="9"/>
        <v>1</v>
      </c>
      <c r="X31" s="2" t="b">
        <f t="shared" si="9"/>
        <v>1</v>
      </c>
      <c r="Y31" s="2" t="b">
        <f t="shared" si="9"/>
        <v>1</v>
      </c>
      <c r="Z31" s="2" t="b">
        <f t="shared" si="9"/>
        <v>1</v>
      </c>
      <c r="AA31" s="2" t="b">
        <f t="shared" si="9"/>
        <v>1</v>
      </c>
      <c r="AB31" s="2" t="b">
        <f t="shared" si="9"/>
        <v>0</v>
      </c>
      <c r="AC31" s="2" t="b">
        <f t="shared" si="9"/>
        <v>1</v>
      </c>
      <c r="AD31" s="2" t="b">
        <f t="shared" si="9"/>
        <v>1</v>
      </c>
      <c r="AE31" s="2" t="b">
        <f t="shared" si="9"/>
        <v>1</v>
      </c>
      <c r="AF31" s="2" t="b">
        <f t="shared" si="9"/>
        <v>1</v>
      </c>
      <c r="AG31" s="2" t="b">
        <f t="shared" si="9"/>
        <v>1</v>
      </c>
      <c r="AH31" s="2" t="b">
        <f t="shared" si="9"/>
        <v>1</v>
      </c>
      <c r="AI31" s="2" t="b">
        <f t="shared" si="9"/>
        <v>1</v>
      </c>
      <c r="AJ31" s="2" t="b">
        <f t="shared" si="9"/>
        <v>0</v>
      </c>
      <c r="AK31" s="2" t="b">
        <f t="shared" si="9"/>
        <v>1</v>
      </c>
      <c r="AL31" s="2" t="b">
        <f t="shared" si="9"/>
        <v>1</v>
      </c>
      <c r="AM31" s="2" t="b">
        <f t="shared" si="9"/>
        <v>1</v>
      </c>
      <c r="AN31" s="2" t="b">
        <f t="shared" si="9"/>
        <v>1</v>
      </c>
      <c r="AO31" s="2" t="b">
        <f t="shared" si="9"/>
        <v>1</v>
      </c>
      <c r="AP31" s="2" t="b">
        <f t="shared" si="9"/>
        <v>1</v>
      </c>
      <c r="AQ31" s="2" t="b">
        <f t="shared" si="9"/>
        <v>1</v>
      </c>
      <c r="AR31" s="2"/>
    </row>
    <row r="32" spans="1:44" ht="3.75" customHeight="1">
      <c r="A32" s="17"/>
      <c r="B32" s="17">
        <f t="shared" si="4"/>
        <v>0</v>
      </c>
      <c r="C32" s="29">
        <f t="shared" si="2"/>
        <v>0</v>
      </c>
      <c r="D32" s="26"/>
      <c r="E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2.75">
      <c r="A33" s="17">
        <f>IF($I$6,F33,E33)</f>
        <v>2</v>
      </c>
      <c r="B33" s="17">
        <f t="shared" si="4"/>
        <v>4</v>
      </c>
      <c r="C33" s="29">
        <f t="shared" si="2"/>
        <v>4</v>
      </c>
      <c r="D33" s="28" t="b">
        <v>0</v>
      </c>
      <c r="E33" s="13">
        <f>HLOOKUP(Layout!$G$7,Patterns!$C$3:$F$21,Patterns!B11)</f>
        <v>2</v>
      </c>
      <c r="F33" s="20">
        <v>4</v>
      </c>
      <c r="I33" s="2" t="b">
        <f aca="true" t="shared" si="10" ref="I33:AQ33">AND($A33&lt;&gt;0,$A33&lt;&gt;H$8)</f>
        <v>1</v>
      </c>
      <c r="J33" s="2" t="b">
        <f t="shared" si="10"/>
        <v>0</v>
      </c>
      <c r="K33" s="2" t="b">
        <f t="shared" si="10"/>
        <v>1</v>
      </c>
      <c r="L33" s="2" t="b">
        <f t="shared" si="10"/>
        <v>1</v>
      </c>
      <c r="M33" s="2" t="b">
        <f t="shared" si="10"/>
        <v>1</v>
      </c>
      <c r="N33" s="2" t="b">
        <f t="shared" si="10"/>
        <v>1</v>
      </c>
      <c r="O33" s="2" t="b">
        <f t="shared" si="10"/>
        <v>1</v>
      </c>
      <c r="P33" s="2" t="b">
        <f t="shared" si="10"/>
        <v>1</v>
      </c>
      <c r="Q33" s="2" t="b">
        <f t="shared" si="10"/>
        <v>1</v>
      </c>
      <c r="R33" s="2" t="b">
        <f t="shared" si="10"/>
        <v>0</v>
      </c>
      <c r="S33" s="2" t="b">
        <f t="shared" si="10"/>
        <v>1</v>
      </c>
      <c r="T33" s="2" t="b">
        <f t="shared" si="10"/>
        <v>1</v>
      </c>
      <c r="U33" s="2" t="b">
        <f t="shared" si="10"/>
        <v>1</v>
      </c>
      <c r="V33" s="2" t="b">
        <f t="shared" si="10"/>
        <v>1</v>
      </c>
      <c r="W33" s="2" t="b">
        <f t="shared" si="10"/>
        <v>1</v>
      </c>
      <c r="X33" s="2" t="b">
        <f t="shared" si="10"/>
        <v>1</v>
      </c>
      <c r="Y33" s="2" t="b">
        <f t="shared" si="10"/>
        <v>1</v>
      </c>
      <c r="Z33" s="2" t="b">
        <f t="shared" si="10"/>
        <v>0</v>
      </c>
      <c r="AA33" s="2" t="b">
        <f t="shared" si="10"/>
        <v>1</v>
      </c>
      <c r="AB33" s="2" t="b">
        <f t="shared" si="10"/>
        <v>1</v>
      </c>
      <c r="AC33" s="2" t="b">
        <f t="shared" si="10"/>
        <v>1</v>
      </c>
      <c r="AD33" s="2" t="b">
        <f t="shared" si="10"/>
        <v>1</v>
      </c>
      <c r="AE33" s="2" t="b">
        <f t="shared" si="10"/>
        <v>1</v>
      </c>
      <c r="AF33" s="2" t="b">
        <f t="shared" si="10"/>
        <v>1</v>
      </c>
      <c r="AG33" s="2" t="b">
        <f t="shared" si="10"/>
        <v>1</v>
      </c>
      <c r="AH33" s="2" t="b">
        <f t="shared" si="10"/>
        <v>0</v>
      </c>
      <c r="AI33" s="2" t="b">
        <f t="shared" si="10"/>
        <v>1</v>
      </c>
      <c r="AJ33" s="2" t="b">
        <f t="shared" si="10"/>
        <v>1</v>
      </c>
      <c r="AK33" s="2" t="b">
        <f t="shared" si="10"/>
        <v>1</v>
      </c>
      <c r="AL33" s="2" t="b">
        <f t="shared" si="10"/>
        <v>1</v>
      </c>
      <c r="AM33" s="2" t="b">
        <f t="shared" si="10"/>
        <v>1</v>
      </c>
      <c r="AN33" s="2" t="b">
        <f t="shared" si="10"/>
        <v>1</v>
      </c>
      <c r="AO33" s="2" t="b">
        <f t="shared" si="10"/>
        <v>1</v>
      </c>
      <c r="AP33" s="2" t="b">
        <f t="shared" si="10"/>
        <v>0</v>
      </c>
      <c r="AQ33" s="2" t="b">
        <f t="shared" si="10"/>
        <v>1</v>
      </c>
      <c r="AR33" s="2"/>
    </row>
    <row r="34" spans="1:44" ht="3.75" customHeight="1">
      <c r="A34" s="17"/>
      <c r="B34" s="17">
        <f t="shared" si="4"/>
        <v>0</v>
      </c>
      <c r="C34" s="29">
        <f t="shared" si="2"/>
        <v>0</v>
      </c>
      <c r="D34" s="26"/>
      <c r="E34" s="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2.75">
      <c r="A35" s="17">
        <f>IF($I$6,F35,E35)</f>
        <v>4</v>
      </c>
      <c r="B35" s="17">
        <f t="shared" si="4"/>
        <v>4</v>
      </c>
      <c r="C35" s="29">
        <f t="shared" si="2"/>
        <v>4</v>
      </c>
      <c r="D35" s="28" t="b">
        <v>0</v>
      </c>
      <c r="E35" s="13">
        <f>HLOOKUP(Layout!$G$7,Patterns!$C$3:$F$21,Patterns!B12)</f>
        <v>4</v>
      </c>
      <c r="F35" s="20">
        <v>6</v>
      </c>
      <c r="I35" s="2" t="b">
        <f aca="true" t="shared" si="11" ref="I35:AQ35">AND($A35&lt;&gt;0,$A35&lt;&gt;H$8)</f>
        <v>1</v>
      </c>
      <c r="J35" s="2" t="b">
        <f t="shared" si="11"/>
        <v>1</v>
      </c>
      <c r="K35" s="2" t="b">
        <f t="shared" si="11"/>
        <v>1</v>
      </c>
      <c r="L35" s="2" t="b">
        <f t="shared" si="11"/>
        <v>1</v>
      </c>
      <c r="M35" s="2" t="b">
        <f t="shared" si="11"/>
        <v>1</v>
      </c>
      <c r="N35" s="2" t="b">
        <f t="shared" si="11"/>
        <v>0</v>
      </c>
      <c r="O35" s="2" t="b">
        <f t="shared" si="11"/>
        <v>1</v>
      </c>
      <c r="P35" s="2" t="b">
        <f t="shared" si="11"/>
        <v>1</v>
      </c>
      <c r="Q35" s="2" t="b">
        <f t="shared" si="11"/>
        <v>1</v>
      </c>
      <c r="R35" s="2" t="b">
        <f t="shared" si="11"/>
        <v>1</v>
      </c>
      <c r="S35" s="2" t="b">
        <f t="shared" si="11"/>
        <v>1</v>
      </c>
      <c r="T35" s="2" t="b">
        <f t="shared" si="11"/>
        <v>1</v>
      </c>
      <c r="U35" s="2" t="b">
        <f t="shared" si="11"/>
        <v>1</v>
      </c>
      <c r="V35" s="2" t="b">
        <f t="shared" si="11"/>
        <v>0</v>
      </c>
      <c r="W35" s="2" t="b">
        <f t="shared" si="11"/>
        <v>1</v>
      </c>
      <c r="X35" s="2" t="b">
        <f t="shared" si="11"/>
        <v>1</v>
      </c>
      <c r="Y35" s="2" t="b">
        <f t="shared" si="11"/>
        <v>1</v>
      </c>
      <c r="Z35" s="2" t="b">
        <f t="shared" si="11"/>
        <v>1</v>
      </c>
      <c r="AA35" s="2" t="b">
        <f t="shared" si="11"/>
        <v>1</v>
      </c>
      <c r="AB35" s="2" t="b">
        <f t="shared" si="11"/>
        <v>1</v>
      </c>
      <c r="AC35" s="2" t="b">
        <f t="shared" si="11"/>
        <v>1</v>
      </c>
      <c r="AD35" s="2" t="b">
        <f t="shared" si="11"/>
        <v>0</v>
      </c>
      <c r="AE35" s="2" t="b">
        <f t="shared" si="11"/>
        <v>1</v>
      </c>
      <c r="AF35" s="2" t="b">
        <f t="shared" si="11"/>
        <v>1</v>
      </c>
      <c r="AG35" s="2" t="b">
        <f t="shared" si="11"/>
        <v>1</v>
      </c>
      <c r="AH35" s="2" t="b">
        <f t="shared" si="11"/>
        <v>1</v>
      </c>
      <c r="AI35" s="2" t="b">
        <f t="shared" si="11"/>
        <v>1</v>
      </c>
      <c r="AJ35" s="2" t="b">
        <f t="shared" si="11"/>
        <v>1</v>
      </c>
      <c r="AK35" s="2" t="b">
        <f t="shared" si="11"/>
        <v>1</v>
      </c>
      <c r="AL35" s="2" t="b">
        <f t="shared" si="11"/>
        <v>0</v>
      </c>
      <c r="AM35" s="2" t="b">
        <f t="shared" si="11"/>
        <v>1</v>
      </c>
      <c r="AN35" s="2" t="b">
        <f t="shared" si="11"/>
        <v>1</v>
      </c>
      <c r="AO35" s="2" t="b">
        <f t="shared" si="11"/>
        <v>1</v>
      </c>
      <c r="AP35" s="2" t="b">
        <f t="shared" si="11"/>
        <v>1</v>
      </c>
      <c r="AQ35" s="2" t="b">
        <f t="shared" si="11"/>
        <v>1</v>
      </c>
      <c r="AR35" s="2"/>
    </row>
    <row r="36" spans="1:44" ht="3.75" customHeight="1">
      <c r="A36" s="17"/>
      <c r="B36" s="17">
        <f t="shared" si="4"/>
        <v>0</v>
      </c>
      <c r="C36" s="29">
        <f t="shared" si="2"/>
        <v>0</v>
      </c>
      <c r="D36" s="26"/>
      <c r="E36" s="13"/>
      <c r="G36" s="57" t="str">
        <f>REPT("̲͟͟͟_  ",90)</f>
        <v>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2.75">
      <c r="A37" s="17">
        <f>IF($I$6,F37,E37)</f>
        <v>1</v>
      </c>
      <c r="B37" s="17">
        <f>IF(D37,A35,B39)</f>
        <v>4</v>
      </c>
      <c r="C37" s="29">
        <f t="shared" si="2"/>
        <v>3</v>
      </c>
      <c r="D37" s="28" t="b">
        <v>1</v>
      </c>
      <c r="E37" s="13">
        <f>HLOOKUP(Layout!$G$7,Patterns!$C$3:$F$21,Patterns!B13)</f>
        <v>1</v>
      </c>
      <c r="F37" s="20">
        <v>1</v>
      </c>
      <c r="I37" s="2" t="b">
        <f aca="true" t="shared" si="12" ref="I37:AQ37">AND($A37&lt;&gt;0,$A37&lt;&gt;H$8)</f>
        <v>1</v>
      </c>
      <c r="J37" s="2" t="b">
        <f t="shared" si="12"/>
        <v>1</v>
      </c>
      <c r="K37" s="2" t="b">
        <f t="shared" si="12"/>
        <v>1</v>
      </c>
      <c r="L37" s="2" t="b">
        <f t="shared" si="12"/>
        <v>1</v>
      </c>
      <c r="M37" s="2" t="b">
        <f t="shared" si="12"/>
        <v>1</v>
      </c>
      <c r="N37" s="2" t="b">
        <f t="shared" si="12"/>
        <v>1</v>
      </c>
      <c r="O37" s="2" t="b">
        <f t="shared" si="12"/>
        <v>1</v>
      </c>
      <c r="P37" s="2" t="b">
        <f t="shared" si="12"/>
        <v>0</v>
      </c>
      <c r="Q37" s="2" t="b">
        <f t="shared" si="12"/>
        <v>1</v>
      </c>
      <c r="R37" s="2" t="b">
        <f t="shared" si="12"/>
        <v>1</v>
      </c>
      <c r="S37" s="2" t="b">
        <f t="shared" si="12"/>
        <v>1</v>
      </c>
      <c r="T37" s="2" t="b">
        <f t="shared" si="12"/>
        <v>1</v>
      </c>
      <c r="U37" s="2" t="b">
        <f t="shared" si="12"/>
        <v>1</v>
      </c>
      <c r="V37" s="2" t="b">
        <f t="shared" si="12"/>
        <v>1</v>
      </c>
      <c r="W37" s="2" t="b">
        <f t="shared" si="12"/>
        <v>1</v>
      </c>
      <c r="X37" s="2" t="b">
        <f t="shared" si="12"/>
        <v>0</v>
      </c>
      <c r="Y37" s="2" t="b">
        <f t="shared" si="12"/>
        <v>1</v>
      </c>
      <c r="Z37" s="2" t="b">
        <f t="shared" si="12"/>
        <v>1</v>
      </c>
      <c r="AA37" s="2" t="b">
        <f t="shared" si="12"/>
        <v>1</v>
      </c>
      <c r="AB37" s="2" t="b">
        <f t="shared" si="12"/>
        <v>1</v>
      </c>
      <c r="AC37" s="2" t="b">
        <f t="shared" si="12"/>
        <v>1</v>
      </c>
      <c r="AD37" s="2" t="b">
        <f t="shared" si="12"/>
        <v>1</v>
      </c>
      <c r="AE37" s="2" t="b">
        <f t="shared" si="12"/>
        <v>1</v>
      </c>
      <c r="AF37" s="2" t="b">
        <f t="shared" si="12"/>
        <v>0</v>
      </c>
      <c r="AG37" s="2" t="b">
        <f t="shared" si="12"/>
        <v>1</v>
      </c>
      <c r="AH37" s="2" t="b">
        <f t="shared" si="12"/>
        <v>1</v>
      </c>
      <c r="AI37" s="2" t="b">
        <f t="shared" si="12"/>
        <v>1</v>
      </c>
      <c r="AJ37" s="2" t="b">
        <f t="shared" si="12"/>
        <v>1</v>
      </c>
      <c r="AK37" s="2" t="b">
        <f t="shared" si="12"/>
        <v>1</v>
      </c>
      <c r="AL37" s="2" t="b">
        <f t="shared" si="12"/>
        <v>1</v>
      </c>
      <c r="AM37" s="2" t="b">
        <f t="shared" si="12"/>
        <v>1</v>
      </c>
      <c r="AN37" s="2" t="b">
        <f t="shared" si="12"/>
        <v>0</v>
      </c>
      <c r="AO37" s="2" t="b">
        <f t="shared" si="12"/>
        <v>1</v>
      </c>
      <c r="AP37" s="2" t="b">
        <f t="shared" si="12"/>
        <v>1</v>
      </c>
      <c r="AQ37" s="2" t="b">
        <f t="shared" si="12"/>
        <v>1</v>
      </c>
      <c r="AR37" s="2"/>
    </row>
    <row r="38" spans="1:44" ht="3.75" customHeight="1">
      <c r="A38" s="17"/>
      <c r="B38" s="17">
        <f t="shared" si="4"/>
        <v>0</v>
      </c>
      <c r="C38" s="29">
        <f t="shared" si="2"/>
        <v>0</v>
      </c>
      <c r="D38" s="26"/>
      <c r="E38" s="13"/>
      <c r="G38" s="59">
        <f>IF(Q2,G36,"")</f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2.75">
      <c r="A39" s="17">
        <f>IF($I$6,F39,E39)</f>
        <v>3</v>
      </c>
      <c r="B39" s="17">
        <f>IF(D39,A37,B41)</f>
        <v>0</v>
      </c>
      <c r="C39" s="29">
        <f t="shared" si="2"/>
        <v>3</v>
      </c>
      <c r="D39" s="28" t="b">
        <v>0</v>
      </c>
      <c r="E39" s="13">
        <f>HLOOKUP(Layout!$G$7,Patterns!$C$3:$F$21,Patterns!B14)</f>
        <v>3</v>
      </c>
      <c r="F39" s="20">
        <v>3</v>
      </c>
      <c r="I39" s="2" t="b">
        <f aca="true" t="shared" si="13" ref="I39:AQ39">AND($A39&lt;&gt;0,$A39&lt;&gt;H$8)</f>
        <v>1</v>
      </c>
      <c r="J39" s="2" t="b">
        <f t="shared" si="13"/>
        <v>1</v>
      </c>
      <c r="K39" s="2" t="b">
        <f t="shared" si="13"/>
        <v>1</v>
      </c>
      <c r="L39" s="2" t="b">
        <f t="shared" si="13"/>
        <v>0</v>
      </c>
      <c r="M39" s="2" t="b">
        <f t="shared" si="13"/>
        <v>1</v>
      </c>
      <c r="N39" s="2" t="b">
        <f t="shared" si="13"/>
        <v>1</v>
      </c>
      <c r="O39" s="2" t="b">
        <f t="shared" si="13"/>
        <v>1</v>
      </c>
      <c r="P39" s="2" t="b">
        <f t="shared" si="13"/>
        <v>1</v>
      </c>
      <c r="Q39" s="2" t="b">
        <f t="shared" si="13"/>
        <v>1</v>
      </c>
      <c r="R39" s="2" t="b">
        <f t="shared" si="13"/>
        <v>1</v>
      </c>
      <c r="S39" s="2" t="b">
        <f t="shared" si="13"/>
        <v>1</v>
      </c>
      <c r="T39" s="2" t="b">
        <f t="shared" si="13"/>
        <v>0</v>
      </c>
      <c r="U39" s="2" t="b">
        <f t="shared" si="13"/>
        <v>1</v>
      </c>
      <c r="V39" s="2" t="b">
        <f t="shared" si="13"/>
        <v>1</v>
      </c>
      <c r="W39" s="2" t="b">
        <f t="shared" si="13"/>
        <v>1</v>
      </c>
      <c r="X39" s="2" t="b">
        <f t="shared" si="13"/>
        <v>1</v>
      </c>
      <c r="Y39" s="2" t="b">
        <f t="shared" si="13"/>
        <v>1</v>
      </c>
      <c r="Z39" s="2" t="b">
        <f t="shared" si="13"/>
        <v>1</v>
      </c>
      <c r="AA39" s="2" t="b">
        <f t="shared" si="13"/>
        <v>1</v>
      </c>
      <c r="AB39" s="2" t="b">
        <f t="shared" si="13"/>
        <v>0</v>
      </c>
      <c r="AC39" s="2" t="b">
        <f t="shared" si="13"/>
        <v>1</v>
      </c>
      <c r="AD39" s="2" t="b">
        <f t="shared" si="13"/>
        <v>1</v>
      </c>
      <c r="AE39" s="2" t="b">
        <f t="shared" si="13"/>
        <v>1</v>
      </c>
      <c r="AF39" s="2" t="b">
        <f t="shared" si="13"/>
        <v>1</v>
      </c>
      <c r="AG39" s="2" t="b">
        <f t="shared" si="13"/>
        <v>1</v>
      </c>
      <c r="AH39" s="2" t="b">
        <f t="shared" si="13"/>
        <v>1</v>
      </c>
      <c r="AI39" s="2" t="b">
        <f t="shared" si="13"/>
        <v>1</v>
      </c>
      <c r="AJ39" s="2" t="b">
        <f t="shared" si="13"/>
        <v>0</v>
      </c>
      <c r="AK39" s="2" t="b">
        <f t="shared" si="13"/>
        <v>1</v>
      </c>
      <c r="AL39" s="2" t="b">
        <f t="shared" si="13"/>
        <v>1</v>
      </c>
      <c r="AM39" s="2" t="b">
        <f t="shared" si="13"/>
        <v>1</v>
      </c>
      <c r="AN39" s="2" t="b">
        <f t="shared" si="13"/>
        <v>1</v>
      </c>
      <c r="AO39" s="2" t="b">
        <f t="shared" si="13"/>
        <v>1</v>
      </c>
      <c r="AP39" s="2" t="b">
        <f t="shared" si="13"/>
        <v>1</v>
      </c>
      <c r="AQ39" s="2" t="b">
        <f t="shared" si="13"/>
        <v>1</v>
      </c>
      <c r="AR39" s="2"/>
    </row>
    <row r="40" spans="1:44" ht="3.75" customHeight="1">
      <c r="A40" s="17"/>
      <c r="B40" s="17">
        <f t="shared" si="4"/>
        <v>0</v>
      </c>
      <c r="C40" s="29">
        <f t="shared" si="2"/>
        <v>0</v>
      </c>
      <c r="D40" s="26"/>
      <c r="E40" s="1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2.75">
      <c r="A41" s="29">
        <f>IF($I$6,F41,E41)</f>
        <v>2</v>
      </c>
      <c r="B41" s="17">
        <f t="shared" si="4"/>
        <v>0</v>
      </c>
      <c r="C41" s="29">
        <f>IF(D41,A43,C39)</f>
        <v>3</v>
      </c>
      <c r="D41" s="28" t="b">
        <v>0</v>
      </c>
      <c r="E41" s="13">
        <f>HLOOKUP(Layout!$G$7,Patterns!$C$3:$F$21,Patterns!B15)</f>
        <v>2</v>
      </c>
      <c r="F41" s="20">
        <v>5</v>
      </c>
      <c r="I41" s="2" t="b">
        <f aca="true" t="shared" si="14" ref="I41:AQ41">AND($A41&lt;&gt;0,$A41&lt;&gt;H$8)</f>
        <v>1</v>
      </c>
      <c r="J41" s="2" t="b">
        <f t="shared" si="14"/>
        <v>0</v>
      </c>
      <c r="K41" s="2" t="b">
        <f t="shared" si="14"/>
        <v>1</v>
      </c>
      <c r="L41" s="2" t="b">
        <f t="shared" si="14"/>
        <v>1</v>
      </c>
      <c r="M41" s="2" t="b">
        <f t="shared" si="14"/>
        <v>1</v>
      </c>
      <c r="N41" s="2" t="b">
        <f t="shared" si="14"/>
        <v>1</v>
      </c>
      <c r="O41" s="2" t="b">
        <f t="shared" si="14"/>
        <v>1</v>
      </c>
      <c r="P41" s="2" t="b">
        <f t="shared" si="14"/>
        <v>1</v>
      </c>
      <c r="Q41" s="2" t="b">
        <f t="shared" si="14"/>
        <v>1</v>
      </c>
      <c r="R41" s="2" t="b">
        <f t="shared" si="14"/>
        <v>0</v>
      </c>
      <c r="S41" s="2" t="b">
        <f t="shared" si="14"/>
        <v>1</v>
      </c>
      <c r="T41" s="2" t="b">
        <f t="shared" si="14"/>
        <v>1</v>
      </c>
      <c r="U41" s="2" t="b">
        <f t="shared" si="14"/>
        <v>1</v>
      </c>
      <c r="V41" s="2" t="b">
        <f t="shared" si="14"/>
        <v>1</v>
      </c>
      <c r="W41" s="2" t="b">
        <f t="shared" si="14"/>
        <v>1</v>
      </c>
      <c r="X41" s="2" t="b">
        <f t="shared" si="14"/>
        <v>1</v>
      </c>
      <c r="Y41" s="2" t="b">
        <f t="shared" si="14"/>
        <v>1</v>
      </c>
      <c r="Z41" s="2" t="b">
        <f t="shared" si="14"/>
        <v>0</v>
      </c>
      <c r="AA41" s="2" t="b">
        <f t="shared" si="14"/>
        <v>1</v>
      </c>
      <c r="AB41" s="2" t="b">
        <f t="shared" si="14"/>
        <v>1</v>
      </c>
      <c r="AC41" s="2" t="b">
        <f t="shared" si="14"/>
        <v>1</v>
      </c>
      <c r="AD41" s="2" t="b">
        <f t="shared" si="14"/>
        <v>1</v>
      </c>
      <c r="AE41" s="2" t="b">
        <f t="shared" si="14"/>
        <v>1</v>
      </c>
      <c r="AF41" s="2" t="b">
        <f t="shared" si="14"/>
        <v>1</v>
      </c>
      <c r="AG41" s="2" t="b">
        <f t="shared" si="14"/>
        <v>1</v>
      </c>
      <c r="AH41" s="2" t="b">
        <f t="shared" si="14"/>
        <v>0</v>
      </c>
      <c r="AI41" s="2" t="b">
        <f t="shared" si="14"/>
        <v>1</v>
      </c>
      <c r="AJ41" s="2" t="b">
        <f t="shared" si="14"/>
        <v>1</v>
      </c>
      <c r="AK41" s="2" t="b">
        <f t="shared" si="14"/>
        <v>1</v>
      </c>
      <c r="AL41" s="2" t="b">
        <f t="shared" si="14"/>
        <v>1</v>
      </c>
      <c r="AM41" s="2" t="b">
        <f t="shared" si="14"/>
        <v>1</v>
      </c>
      <c r="AN41" s="2" t="b">
        <f t="shared" si="14"/>
        <v>1</v>
      </c>
      <c r="AO41" s="2" t="b">
        <f t="shared" si="14"/>
        <v>1</v>
      </c>
      <c r="AP41" s="2" t="b">
        <f t="shared" si="14"/>
        <v>0</v>
      </c>
      <c r="AQ41" s="2" t="b">
        <f t="shared" si="14"/>
        <v>1</v>
      </c>
      <c r="AR41" s="2"/>
    </row>
    <row r="42" spans="1:44" ht="3.75" customHeight="1">
      <c r="A42" s="17"/>
      <c r="B42" s="17">
        <f t="shared" si="4"/>
        <v>0</v>
      </c>
      <c r="C42" s="29">
        <f aca="true" t="shared" si="15" ref="C42:C50">IF(D42,A44,C40)</f>
        <v>0</v>
      </c>
      <c r="D42" s="26"/>
      <c r="E42" s="1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2.75">
      <c r="A43" s="17">
        <f>IF($I$6,F43,E43)</f>
        <v>4</v>
      </c>
      <c r="B43" s="17">
        <f t="shared" si="4"/>
        <v>0</v>
      </c>
      <c r="C43" s="29">
        <f t="shared" si="15"/>
        <v>3</v>
      </c>
      <c r="D43" s="28" t="b">
        <v>0</v>
      </c>
      <c r="E43" s="13">
        <f>HLOOKUP(Layout!$G$7,Patterns!$C$3:$F$21,Patterns!B16)</f>
        <v>4</v>
      </c>
      <c r="F43" s="20">
        <v>2</v>
      </c>
      <c r="I43" s="2" t="b">
        <f aca="true" t="shared" si="16" ref="I43:AQ43">AND($A43&lt;&gt;0,$A43&lt;&gt;H$8)</f>
        <v>1</v>
      </c>
      <c r="J43" s="2" t="b">
        <f t="shared" si="16"/>
        <v>1</v>
      </c>
      <c r="K43" s="2" t="b">
        <f t="shared" si="16"/>
        <v>1</v>
      </c>
      <c r="L43" s="2" t="b">
        <f t="shared" si="16"/>
        <v>1</v>
      </c>
      <c r="M43" s="2" t="b">
        <f t="shared" si="16"/>
        <v>1</v>
      </c>
      <c r="N43" s="2" t="b">
        <f t="shared" si="16"/>
        <v>0</v>
      </c>
      <c r="O43" s="2" t="b">
        <f t="shared" si="16"/>
        <v>1</v>
      </c>
      <c r="P43" s="2" t="b">
        <f t="shared" si="16"/>
        <v>1</v>
      </c>
      <c r="Q43" s="2" t="b">
        <f t="shared" si="16"/>
        <v>1</v>
      </c>
      <c r="R43" s="2" t="b">
        <f t="shared" si="16"/>
        <v>1</v>
      </c>
      <c r="S43" s="2" t="b">
        <f t="shared" si="16"/>
        <v>1</v>
      </c>
      <c r="T43" s="2" t="b">
        <f t="shared" si="16"/>
        <v>1</v>
      </c>
      <c r="U43" s="2" t="b">
        <f t="shared" si="16"/>
        <v>1</v>
      </c>
      <c r="V43" s="2" t="b">
        <f t="shared" si="16"/>
        <v>0</v>
      </c>
      <c r="W43" s="2" t="b">
        <f t="shared" si="16"/>
        <v>1</v>
      </c>
      <c r="X43" s="2" t="b">
        <f t="shared" si="16"/>
        <v>1</v>
      </c>
      <c r="Y43" s="2" t="b">
        <f t="shared" si="16"/>
        <v>1</v>
      </c>
      <c r="Z43" s="2" t="b">
        <f t="shared" si="16"/>
        <v>1</v>
      </c>
      <c r="AA43" s="2" t="b">
        <f t="shared" si="16"/>
        <v>1</v>
      </c>
      <c r="AB43" s="2" t="b">
        <f t="shared" si="16"/>
        <v>1</v>
      </c>
      <c r="AC43" s="2" t="b">
        <f t="shared" si="16"/>
        <v>1</v>
      </c>
      <c r="AD43" s="2" t="b">
        <f t="shared" si="16"/>
        <v>0</v>
      </c>
      <c r="AE43" s="2" t="b">
        <f t="shared" si="16"/>
        <v>1</v>
      </c>
      <c r="AF43" s="2" t="b">
        <f t="shared" si="16"/>
        <v>1</v>
      </c>
      <c r="AG43" s="2" t="b">
        <f t="shared" si="16"/>
        <v>1</v>
      </c>
      <c r="AH43" s="2" t="b">
        <f t="shared" si="16"/>
        <v>1</v>
      </c>
      <c r="AI43" s="2" t="b">
        <f t="shared" si="16"/>
        <v>1</v>
      </c>
      <c r="AJ43" s="2" t="b">
        <f t="shared" si="16"/>
        <v>1</v>
      </c>
      <c r="AK43" s="2" t="b">
        <f t="shared" si="16"/>
        <v>1</v>
      </c>
      <c r="AL43" s="2" t="b">
        <f t="shared" si="16"/>
        <v>0</v>
      </c>
      <c r="AM43" s="2" t="b">
        <f t="shared" si="16"/>
        <v>1</v>
      </c>
      <c r="AN43" s="2" t="b">
        <f t="shared" si="16"/>
        <v>1</v>
      </c>
      <c r="AO43" s="2" t="b">
        <f t="shared" si="16"/>
        <v>1</v>
      </c>
      <c r="AP43" s="2" t="b">
        <f t="shared" si="16"/>
        <v>1</v>
      </c>
      <c r="AQ43" s="2" t="b">
        <f t="shared" si="16"/>
        <v>1</v>
      </c>
      <c r="AR43" s="2"/>
    </row>
    <row r="44" spans="1:44" ht="3.75" customHeight="1">
      <c r="A44" s="17"/>
      <c r="B44" s="17">
        <f t="shared" si="4"/>
        <v>0</v>
      </c>
      <c r="C44" s="29">
        <f t="shared" si="15"/>
        <v>0</v>
      </c>
      <c r="D44" s="26"/>
      <c r="E44" s="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2.75">
      <c r="A45" s="17">
        <f>IF($I$6,F45,E45)</f>
        <v>1</v>
      </c>
      <c r="B45" s="17">
        <f t="shared" si="4"/>
        <v>0</v>
      </c>
      <c r="C45" s="29">
        <f t="shared" si="15"/>
        <v>3</v>
      </c>
      <c r="D45" s="28" t="b">
        <v>0</v>
      </c>
      <c r="E45" s="13">
        <f>HLOOKUP(Layout!$G$7,Patterns!$C$3:$F$21,Patterns!B17)</f>
        <v>1</v>
      </c>
      <c r="F45" s="20">
        <v>4</v>
      </c>
      <c r="I45" s="2" t="b">
        <f aca="true" t="shared" si="17" ref="I45:AQ45">AND($A45&lt;&gt;0,$A45&lt;&gt;H$8)</f>
        <v>1</v>
      </c>
      <c r="J45" s="2" t="b">
        <f t="shared" si="17"/>
        <v>1</v>
      </c>
      <c r="K45" s="2" t="b">
        <f t="shared" si="17"/>
        <v>1</v>
      </c>
      <c r="L45" s="2" t="b">
        <f t="shared" si="17"/>
        <v>1</v>
      </c>
      <c r="M45" s="2" t="b">
        <f t="shared" si="17"/>
        <v>1</v>
      </c>
      <c r="N45" s="2" t="b">
        <f t="shared" si="17"/>
        <v>1</v>
      </c>
      <c r="O45" s="2" t="b">
        <f t="shared" si="17"/>
        <v>1</v>
      </c>
      <c r="P45" s="2" t="b">
        <f t="shared" si="17"/>
        <v>0</v>
      </c>
      <c r="Q45" s="2" t="b">
        <f t="shared" si="17"/>
        <v>1</v>
      </c>
      <c r="R45" s="2" t="b">
        <f t="shared" si="17"/>
        <v>1</v>
      </c>
      <c r="S45" s="2" t="b">
        <f t="shared" si="17"/>
        <v>1</v>
      </c>
      <c r="T45" s="2" t="b">
        <f t="shared" si="17"/>
        <v>1</v>
      </c>
      <c r="U45" s="2" t="b">
        <f t="shared" si="17"/>
        <v>1</v>
      </c>
      <c r="V45" s="2" t="b">
        <f t="shared" si="17"/>
        <v>1</v>
      </c>
      <c r="W45" s="2" t="b">
        <f t="shared" si="17"/>
        <v>1</v>
      </c>
      <c r="X45" s="2" t="b">
        <f t="shared" si="17"/>
        <v>0</v>
      </c>
      <c r="Y45" s="2" t="b">
        <f t="shared" si="17"/>
        <v>1</v>
      </c>
      <c r="Z45" s="2" t="b">
        <f t="shared" si="17"/>
        <v>1</v>
      </c>
      <c r="AA45" s="2" t="b">
        <f t="shared" si="17"/>
        <v>1</v>
      </c>
      <c r="AB45" s="2" t="b">
        <f t="shared" si="17"/>
        <v>1</v>
      </c>
      <c r="AC45" s="2" t="b">
        <f t="shared" si="17"/>
        <v>1</v>
      </c>
      <c r="AD45" s="2" t="b">
        <f t="shared" si="17"/>
        <v>1</v>
      </c>
      <c r="AE45" s="2" t="b">
        <f t="shared" si="17"/>
        <v>1</v>
      </c>
      <c r="AF45" s="2" t="b">
        <f t="shared" si="17"/>
        <v>0</v>
      </c>
      <c r="AG45" s="2" t="b">
        <f t="shared" si="17"/>
        <v>1</v>
      </c>
      <c r="AH45" s="2" t="b">
        <f t="shared" si="17"/>
        <v>1</v>
      </c>
      <c r="AI45" s="2" t="b">
        <f t="shared" si="17"/>
        <v>1</v>
      </c>
      <c r="AJ45" s="2" t="b">
        <f t="shared" si="17"/>
        <v>1</v>
      </c>
      <c r="AK45" s="2" t="b">
        <f t="shared" si="17"/>
        <v>1</v>
      </c>
      <c r="AL45" s="2" t="b">
        <f t="shared" si="17"/>
        <v>1</v>
      </c>
      <c r="AM45" s="2" t="b">
        <f t="shared" si="17"/>
        <v>1</v>
      </c>
      <c r="AN45" s="2" t="b">
        <f t="shared" si="17"/>
        <v>0</v>
      </c>
      <c r="AO45" s="2" t="b">
        <f t="shared" si="17"/>
        <v>1</v>
      </c>
      <c r="AP45" s="2" t="b">
        <f t="shared" si="17"/>
        <v>1</v>
      </c>
      <c r="AQ45" s="2" t="b">
        <f t="shared" si="17"/>
        <v>1</v>
      </c>
      <c r="AR45" s="2"/>
    </row>
    <row r="46" spans="1:44" ht="3.75" customHeight="1">
      <c r="A46" s="17"/>
      <c r="B46" s="17">
        <f t="shared" si="4"/>
        <v>0</v>
      </c>
      <c r="C46" s="29">
        <f t="shared" si="15"/>
        <v>0</v>
      </c>
      <c r="D46" s="26"/>
      <c r="E46" s="1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2.75">
      <c r="A47" s="17">
        <f>IF($I$6,F47,E47)</f>
        <v>3</v>
      </c>
      <c r="B47" s="17">
        <f t="shared" si="4"/>
        <v>0</v>
      </c>
      <c r="C47" s="29">
        <f t="shared" si="15"/>
        <v>3</v>
      </c>
      <c r="D47" s="28" t="b">
        <v>0</v>
      </c>
      <c r="E47" s="13">
        <f>HLOOKUP(Layout!$G$7,Patterns!$C$3:$F$21,Patterns!B18)</f>
        <v>3</v>
      </c>
      <c r="F47" s="20">
        <v>6</v>
      </c>
      <c r="I47" s="2" t="b">
        <f aca="true" t="shared" si="18" ref="I47:AQ47">AND($A47&lt;&gt;0,$A47&lt;&gt;H$8)</f>
        <v>1</v>
      </c>
      <c r="J47" s="2" t="b">
        <f t="shared" si="18"/>
        <v>1</v>
      </c>
      <c r="K47" s="2" t="b">
        <f t="shared" si="18"/>
        <v>1</v>
      </c>
      <c r="L47" s="2" t="b">
        <f t="shared" si="18"/>
        <v>0</v>
      </c>
      <c r="M47" s="2" t="b">
        <f t="shared" si="18"/>
        <v>1</v>
      </c>
      <c r="N47" s="2" t="b">
        <f t="shared" si="18"/>
        <v>1</v>
      </c>
      <c r="O47" s="2" t="b">
        <f t="shared" si="18"/>
        <v>1</v>
      </c>
      <c r="P47" s="2" t="b">
        <f t="shared" si="18"/>
        <v>1</v>
      </c>
      <c r="Q47" s="2" t="b">
        <f t="shared" si="18"/>
        <v>1</v>
      </c>
      <c r="R47" s="2" t="b">
        <f t="shared" si="18"/>
        <v>1</v>
      </c>
      <c r="S47" s="2" t="b">
        <f t="shared" si="18"/>
        <v>1</v>
      </c>
      <c r="T47" s="2" t="b">
        <f t="shared" si="18"/>
        <v>0</v>
      </c>
      <c r="U47" s="2" t="b">
        <f t="shared" si="18"/>
        <v>1</v>
      </c>
      <c r="V47" s="2" t="b">
        <f t="shared" si="18"/>
        <v>1</v>
      </c>
      <c r="W47" s="2" t="b">
        <f t="shared" si="18"/>
        <v>1</v>
      </c>
      <c r="X47" s="2" t="b">
        <f t="shared" si="18"/>
        <v>1</v>
      </c>
      <c r="Y47" s="2" t="b">
        <f t="shared" si="18"/>
        <v>1</v>
      </c>
      <c r="Z47" s="2" t="b">
        <f t="shared" si="18"/>
        <v>1</v>
      </c>
      <c r="AA47" s="2" t="b">
        <f t="shared" si="18"/>
        <v>1</v>
      </c>
      <c r="AB47" s="2" t="b">
        <f t="shared" si="18"/>
        <v>0</v>
      </c>
      <c r="AC47" s="2" t="b">
        <f t="shared" si="18"/>
        <v>1</v>
      </c>
      <c r="AD47" s="2" t="b">
        <f t="shared" si="18"/>
        <v>1</v>
      </c>
      <c r="AE47" s="2" t="b">
        <f t="shared" si="18"/>
        <v>1</v>
      </c>
      <c r="AF47" s="2" t="b">
        <f t="shared" si="18"/>
        <v>1</v>
      </c>
      <c r="AG47" s="2" t="b">
        <f t="shared" si="18"/>
        <v>1</v>
      </c>
      <c r="AH47" s="2" t="b">
        <f t="shared" si="18"/>
        <v>1</v>
      </c>
      <c r="AI47" s="2" t="b">
        <f t="shared" si="18"/>
        <v>1</v>
      </c>
      <c r="AJ47" s="2" t="b">
        <f t="shared" si="18"/>
        <v>0</v>
      </c>
      <c r="AK47" s="2" t="b">
        <f t="shared" si="18"/>
        <v>1</v>
      </c>
      <c r="AL47" s="2" t="b">
        <f t="shared" si="18"/>
        <v>1</v>
      </c>
      <c r="AM47" s="2" t="b">
        <f t="shared" si="18"/>
        <v>1</v>
      </c>
      <c r="AN47" s="2" t="b">
        <f t="shared" si="18"/>
        <v>1</v>
      </c>
      <c r="AO47" s="2" t="b">
        <f t="shared" si="18"/>
        <v>1</v>
      </c>
      <c r="AP47" s="2" t="b">
        <f t="shared" si="18"/>
        <v>1</v>
      </c>
      <c r="AQ47" s="2" t="b">
        <f t="shared" si="18"/>
        <v>1</v>
      </c>
      <c r="AR47" s="2"/>
    </row>
    <row r="48" spans="1:44" ht="3.75" customHeight="1">
      <c r="A48" s="17"/>
      <c r="B48" s="17">
        <f t="shared" si="4"/>
        <v>0</v>
      </c>
      <c r="C48" s="29">
        <f t="shared" si="15"/>
        <v>0</v>
      </c>
      <c r="D48" s="26"/>
      <c r="E48" s="1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2.75">
      <c r="A49" s="17">
        <f>IF($I$6,F49,E49)</f>
        <v>2</v>
      </c>
      <c r="B49" s="17">
        <f t="shared" si="4"/>
        <v>0</v>
      </c>
      <c r="C49" s="29">
        <f t="shared" si="15"/>
        <v>3</v>
      </c>
      <c r="D49" s="28" t="b">
        <v>0</v>
      </c>
      <c r="E49" s="13">
        <f>HLOOKUP(Layout!$G$7,Patterns!$C$3:$F$21,Patterns!B19)</f>
        <v>2</v>
      </c>
      <c r="F49" s="20">
        <v>1</v>
      </c>
      <c r="I49" s="2" t="b">
        <f aca="true" t="shared" si="19" ref="I49:AQ49">AND($A49&lt;&gt;0,$A49&lt;&gt;H$8)</f>
        <v>1</v>
      </c>
      <c r="J49" s="2" t="b">
        <f t="shared" si="19"/>
        <v>0</v>
      </c>
      <c r="K49" s="2" t="b">
        <f t="shared" si="19"/>
        <v>1</v>
      </c>
      <c r="L49" s="2" t="b">
        <f t="shared" si="19"/>
        <v>1</v>
      </c>
      <c r="M49" s="2" t="b">
        <f t="shared" si="19"/>
        <v>1</v>
      </c>
      <c r="N49" s="2" t="b">
        <f t="shared" si="19"/>
        <v>1</v>
      </c>
      <c r="O49" s="2" t="b">
        <f t="shared" si="19"/>
        <v>1</v>
      </c>
      <c r="P49" s="2" t="b">
        <f t="shared" si="19"/>
        <v>1</v>
      </c>
      <c r="Q49" s="2" t="b">
        <f t="shared" si="19"/>
        <v>1</v>
      </c>
      <c r="R49" s="2" t="b">
        <f t="shared" si="19"/>
        <v>0</v>
      </c>
      <c r="S49" s="2" t="b">
        <f t="shared" si="19"/>
        <v>1</v>
      </c>
      <c r="T49" s="2" t="b">
        <f t="shared" si="19"/>
        <v>1</v>
      </c>
      <c r="U49" s="2" t="b">
        <f t="shared" si="19"/>
        <v>1</v>
      </c>
      <c r="V49" s="2" t="b">
        <f t="shared" si="19"/>
        <v>1</v>
      </c>
      <c r="W49" s="2" t="b">
        <f t="shared" si="19"/>
        <v>1</v>
      </c>
      <c r="X49" s="2" t="b">
        <f t="shared" si="19"/>
        <v>1</v>
      </c>
      <c r="Y49" s="2" t="b">
        <f t="shared" si="19"/>
        <v>1</v>
      </c>
      <c r="Z49" s="2" t="b">
        <f t="shared" si="19"/>
        <v>0</v>
      </c>
      <c r="AA49" s="2" t="b">
        <f t="shared" si="19"/>
        <v>1</v>
      </c>
      <c r="AB49" s="2" t="b">
        <f t="shared" si="19"/>
        <v>1</v>
      </c>
      <c r="AC49" s="2" t="b">
        <f t="shared" si="19"/>
        <v>1</v>
      </c>
      <c r="AD49" s="2" t="b">
        <f t="shared" si="19"/>
        <v>1</v>
      </c>
      <c r="AE49" s="2" t="b">
        <f t="shared" si="19"/>
        <v>1</v>
      </c>
      <c r="AF49" s="2" t="b">
        <f t="shared" si="19"/>
        <v>1</v>
      </c>
      <c r="AG49" s="2" t="b">
        <f t="shared" si="19"/>
        <v>1</v>
      </c>
      <c r="AH49" s="2" t="b">
        <f t="shared" si="19"/>
        <v>0</v>
      </c>
      <c r="AI49" s="2" t="b">
        <f t="shared" si="19"/>
        <v>1</v>
      </c>
      <c r="AJ49" s="2" t="b">
        <f t="shared" si="19"/>
        <v>1</v>
      </c>
      <c r="AK49" s="2" t="b">
        <f t="shared" si="19"/>
        <v>1</v>
      </c>
      <c r="AL49" s="2" t="b">
        <f t="shared" si="19"/>
        <v>1</v>
      </c>
      <c r="AM49" s="2" t="b">
        <f t="shared" si="19"/>
        <v>1</v>
      </c>
      <c r="AN49" s="2" t="b">
        <f t="shared" si="19"/>
        <v>1</v>
      </c>
      <c r="AO49" s="2" t="b">
        <f t="shared" si="19"/>
        <v>1</v>
      </c>
      <c r="AP49" s="2" t="b">
        <f t="shared" si="19"/>
        <v>0</v>
      </c>
      <c r="AQ49" s="2" t="b">
        <f t="shared" si="19"/>
        <v>1</v>
      </c>
      <c r="AR49" s="2"/>
    </row>
    <row r="50" spans="1:44" ht="3.75" customHeight="1">
      <c r="A50" s="17"/>
      <c r="B50" s="17">
        <f t="shared" si="4"/>
        <v>0</v>
      </c>
      <c r="C50" s="29">
        <f t="shared" si="15"/>
        <v>0</v>
      </c>
      <c r="D50" s="26"/>
      <c r="E50" s="1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2.75">
      <c r="A51" s="17">
        <f>IF($I$6,F51,E51)</f>
        <v>4</v>
      </c>
      <c r="B51" s="17">
        <f>IF(D51,A49,B53)</f>
        <v>0</v>
      </c>
      <c r="C51" s="29">
        <f>IF(D51,A53,C49)</f>
        <v>3</v>
      </c>
      <c r="D51" s="28" t="b">
        <v>0</v>
      </c>
      <c r="E51" s="13">
        <f>HLOOKUP(Layout!$G$7,Patterns!$C$3:$F$21,Patterns!B20)</f>
        <v>4</v>
      </c>
      <c r="F51" s="20">
        <v>3</v>
      </c>
      <c r="I51" s="2" t="b">
        <f aca="true" t="shared" si="20" ref="I51:AQ51">AND($A51&lt;&gt;0,$A51&lt;&gt;H$8)</f>
        <v>1</v>
      </c>
      <c r="J51" s="2" t="b">
        <f t="shared" si="20"/>
        <v>1</v>
      </c>
      <c r="K51" s="2" t="b">
        <f t="shared" si="20"/>
        <v>1</v>
      </c>
      <c r="L51" s="2" t="b">
        <f t="shared" si="20"/>
        <v>1</v>
      </c>
      <c r="M51" s="2" t="b">
        <f t="shared" si="20"/>
        <v>1</v>
      </c>
      <c r="N51" s="2" t="b">
        <f t="shared" si="20"/>
        <v>0</v>
      </c>
      <c r="O51" s="2" t="b">
        <f t="shared" si="20"/>
        <v>1</v>
      </c>
      <c r="P51" s="2" t="b">
        <f t="shared" si="20"/>
        <v>1</v>
      </c>
      <c r="Q51" s="2" t="b">
        <f t="shared" si="20"/>
        <v>1</v>
      </c>
      <c r="R51" s="2" t="b">
        <f t="shared" si="20"/>
        <v>1</v>
      </c>
      <c r="S51" s="2" t="b">
        <f t="shared" si="20"/>
        <v>1</v>
      </c>
      <c r="T51" s="2" t="b">
        <f t="shared" si="20"/>
        <v>1</v>
      </c>
      <c r="U51" s="2" t="b">
        <f t="shared" si="20"/>
        <v>1</v>
      </c>
      <c r="V51" s="2" t="b">
        <f t="shared" si="20"/>
        <v>0</v>
      </c>
      <c r="W51" s="2" t="b">
        <f t="shared" si="20"/>
        <v>1</v>
      </c>
      <c r="X51" s="2" t="b">
        <f t="shared" si="20"/>
        <v>1</v>
      </c>
      <c r="Y51" s="2" t="b">
        <f t="shared" si="20"/>
        <v>1</v>
      </c>
      <c r="Z51" s="2" t="b">
        <f t="shared" si="20"/>
        <v>1</v>
      </c>
      <c r="AA51" s="2" t="b">
        <f t="shared" si="20"/>
        <v>1</v>
      </c>
      <c r="AB51" s="2" t="b">
        <f t="shared" si="20"/>
        <v>1</v>
      </c>
      <c r="AC51" s="2" t="b">
        <f t="shared" si="20"/>
        <v>1</v>
      </c>
      <c r="AD51" s="2" t="b">
        <f t="shared" si="20"/>
        <v>0</v>
      </c>
      <c r="AE51" s="2" t="b">
        <f t="shared" si="20"/>
        <v>1</v>
      </c>
      <c r="AF51" s="2" t="b">
        <f t="shared" si="20"/>
        <v>1</v>
      </c>
      <c r="AG51" s="2" t="b">
        <f t="shared" si="20"/>
        <v>1</v>
      </c>
      <c r="AH51" s="2" t="b">
        <f t="shared" si="20"/>
        <v>1</v>
      </c>
      <c r="AI51" s="2" t="b">
        <f t="shared" si="20"/>
        <v>1</v>
      </c>
      <c r="AJ51" s="2" t="b">
        <f t="shared" si="20"/>
        <v>1</v>
      </c>
      <c r="AK51" s="2" t="b">
        <f t="shared" si="20"/>
        <v>1</v>
      </c>
      <c r="AL51" s="2" t="b">
        <f t="shared" si="20"/>
        <v>0</v>
      </c>
      <c r="AM51" s="2" t="b">
        <f t="shared" si="20"/>
        <v>1</v>
      </c>
      <c r="AN51" s="2" t="b">
        <f t="shared" si="20"/>
        <v>1</v>
      </c>
      <c r="AO51" s="2" t="b">
        <f t="shared" si="20"/>
        <v>1</v>
      </c>
      <c r="AP51" s="2" t="b">
        <f t="shared" si="20"/>
        <v>1</v>
      </c>
      <c r="AQ51" s="2" t="b">
        <f t="shared" si="20"/>
        <v>1</v>
      </c>
      <c r="AR51" s="2"/>
    </row>
    <row r="52" spans="1:44" ht="3.75" customHeight="1">
      <c r="A52" s="17"/>
      <c r="B52" s="17"/>
      <c r="C52" s="1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2.75">
      <c r="A53" s="17">
        <f>IF($I$6,F53,E53)</f>
        <v>1</v>
      </c>
      <c r="B53" s="17">
        <f>IF(D53,A51,B55)</f>
        <v>0</v>
      </c>
      <c r="C53" s="29">
        <f>IF(D53,A55,C51)</f>
        <v>3</v>
      </c>
      <c r="D53" s="28" t="b">
        <v>0</v>
      </c>
      <c r="E53" s="13">
        <f>HLOOKUP(Layout!$G$7,Patterns!$C$3:$F$21,Patterns!B21)</f>
        <v>1</v>
      </c>
      <c r="F53" s="20">
        <v>5</v>
      </c>
      <c r="I53" s="2" t="b">
        <f aca="true" t="shared" si="21" ref="I53:AQ53">AND($A53&lt;&gt;0,$A53&lt;&gt;H$8)</f>
        <v>1</v>
      </c>
      <c r="J53" s="2" t="b">
        <f t="shared" si="21"/>
        <v>1</v>
      </c>
      <c r="K53" s="2" t="b">
        <f t="shared" si="21"/>
        <v>1</v>
      </c>
      <c r="L53" s="2" t="b">
        <f t="shared" si="21"/>
        <v>1</v>
      </c>
      <c r="M53" s="2" t="b">
        <f t="shared" si="21"/>
        <v>1</v>
      </c>
      <c r="N53" s="2" t="b">
        <f t="shared" si="21"/>
        <v>1</v>
      </c>
      <c r="O53" s="2" t="b">
        <f t="shared" si="21"/>
        <v>1</v>
      </c>
      <c r="P53" s="2" t="b">
        <f t="shared" si="21"/>
        <v>0</v>
      </c>
      <c r="Q53" s="2" t="b">
        <f t="shared" si="21"/>
        <v>1</v>
      </c>
      <c r="R53" s="2" t="b">
        <f t="shared" si="21"/>
        <v>1</v>
      </c>
      <c r="S53" s="2" t="b">
        <f t="shared" si="21"/>
        <v>1</v>
      </c>
      <c r="T53" s="2" t="b">
        <f t="shared" si="21"/>
        <v>1</v>
      </c>
      <c r="U53" s="2" t="b">
        <f t="shared" si="21"/>
        <v>1</v>
      </c>
      <c r="V53" s="2" t="b">
        <f t="shared" si="21"/>
        <v>1</v>
      </c>
      <c r="W53" s="2" t="b">
        <f t="shared" si="21"/>
        <v>1</v>
      </c>
      <c r="X53" s="2" t="b">
        <f t="shared" si="21"/>
        <v>0</v>
      </c>
      <c r="Y53" s="2" t="b">
        <f t="shared" si="21"/>
        <v>1</v>
      </c>
      <c r="Z53" s="2" t="b">
        <f t="shared" si="21"/>
        <v>1</v>
      </c>
      <c r="AA53" s="2" t="b">
        <f t="shared" si="21"/>
        <v>1</v>
      </c>
      <c r="AB53" s="2" t="b">
        <f t="shared" si="21"/>
        <v>1</v>
      </c>
      <c r="AC53" s="2" t="b">
        <f t="shared" si="21"/>
        <v>1</v>
      </c>
      <c r="AD53" s="2" t="b">
        <f t="shared" si="21"/>
        <v>1</v>
      </c>
      <c r="AE53" s="2" t="b">
        <f t="shared" si="21"/>
        <v>1</v>
      </c>
      <c r="AF53" s="2" t="b">
        <f t="shared" si="21"/>
        <v>0</v>
      </c>
      <c r="AG53" s="2" t="b">
        <f t="shared" si="21"/>
        <v>1</v>
      </c>
      <c r="AH53" s="2" t="b">
        <f t="shared" si="21"/>
        <v>1</v>
      </c>
      <c r="AI53" s="2" t="b">
        <f t="shared" si="21"/>
        <v>1</v>
      </c>
      <c r="AJ53" s="2" t="b">
        <f t="shared" si="21"/>
        <v>1</v>
      </c>
      <c r="AK53" s="2" t="b">
        <f t="shared" si="21"/>
        <v>1</v>
      </c>
      <c r="AL53" s="2" t="b">
        <f t="shared" si="21"/>
        <v>1</v>
      </c>
      <c r="AM53" s="2" t="b">
        <f t="shared" si="21"/>
        <v>1</v>
      </c>
      <c r="AN53" s="2" t="b">
        <f t="shared" si="21"/>
        <v>0</v>
      </c>
      <c r="AO53" s="2" t="b">
        <f t="shared" si="21"/>
        <v>1</v>
      </c>
      <c r="AP53" s="2" t="b">
        <f t="shared" si="21"/>
        <v>1</v>
      </c>
      <c r="AQ53" s="2" t="b">
        <f t="shared" si="21"/>
        <v>1</v>
      </c>
      <c r="AR53" s="2"/>
    </row>
    <row r="54" spans="1:44" ht="3.75" customHeight="1">
      <c r="A54" s="17"/>
      <c r="B54" s="17"/>
      <c r="C54" s="1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ht="12.75">
      <c r="A55" s="11">
        <f ca="1">INDIRECT("a"&amp;ROW(A55)-2*$S$15)</f>
        <v>3</v>
      </c>
    </row>
    <row r="56" spans="2:35" ht="12.75">
      <c r="B56" s="30" t="s">
        <v>15</v>
      </c>
      <c r="C56" s="11">
        <f>IF($B$18,IF(Q2,C53,C51),A37)</f>
        <v>3</v>
      </c>
      <c r="I56">
        <f>IF(D21,"To continue the pattern, uncheck the first "&amp;$S$15&amp;" rows","")</f>
      </c>
      <c r="U56" s="34" t="s">
        <v>16</v>
      </c>
      <c r="AA56" s="33" t="s">
        <v>12</v>
      </c>
      <c r="AI56" s="33" t="str">
        <f>IF(U56="Bow","Stern","Bow")</f>
        <v>Stern</v>
      </c>
    </row>
    <row r="57" spans="1:9" ht="12.75">
      <c r="A57" s="10" t="s">
        <v>24</v>
      </c>
      <c r="B57" s="10" t="b">
        <f>IF(Q2,D53,D51)</f>
        <v>0</v>
      </c>
      <c r="I57" s="58">
        <f>IF(B57,"To continue the pattern, uncheck the last "&amp;$S$15&amp;" rows","")</f>
      </c>
    </row>
    <row r="59" spans="1:44" ht="12.75">
      <c r="A59" s="10">
        <f>MAX(M59:AQ59)</f>
        <v>15</v>
      </c>
      <c r="K59" s="4" t="str">
        <f>"Plank ends for the row above "&amp;IF($B$18,"those laid: ","the centre line:")</f>
        <v>Plank ends for the row above those laid: </v>
      </c>
      <c r="M59" s="1">
        <f>IF(M5&lt;=$O$7,M5+$G$9,"")</f>
        <v>3</v>
      </c>
      <c r="N59" s="1">
        <f aca="true" t="shared" si="22" ref="N59:AR59">IF(N5&lt;=$O$7,N5+$G$9,"")</f>
        <v>0</v>
      </c>
      <c r="O59" s="1">
        <f t="shared" si="22"/>
        <v>7</v>
      </c>
      <c r="P59" s="1">
        <f t="shared" si="22"/>
        <v>0</v>
      </c>
      <c r="Q59" s="1">
        <f t="shared" si="22"/>
        <v>11</v>
      </c>
      <c r="R59" s="1">
        <f t="shared" si="22"/>
        <v>0</v>
      </c>
      <c r="S59" s="1">
        <f t="shared" si="22"/>
        <v>15</v>
      </c>
      <c r="T59" s="1">
        <f t="shared" si="22"/>
        <v>0</v>
      </c>
      <c r="U59" s="1">
        <f t="shared" si="22"/>
      </c>
      <c r="V59" s="1">
        <f t="shared" si="22"/>
        <v>0</v>
      </c>
      <c r="W59" s="1">
        <f t="shared" si="22"/>
      </c>
      <c r="X59" s="1">
        <f t="shared" si="22"/>
        <v>0</v>
      </c>
      <c r="Y59" s="1">
        <f t="shared" si="22"/>
      </c>
      <c r="Z59" s="1">
        <f t="shared" si="22"/>
        <v>0</v>
      </c>
      <c r="AA59" s="1">
        <f t="shared" si="22"/>
      </c>
      <c r="AB59" s="1">
        <f t="shared" si="22"/>
        <v>0</v>
      </c>
      <c r="AC59" s="1">
        <f t="shared" si="22"/>
      </c>
      <c r="AD59" s="1">
        <f t="shared" si="22"/>
        <v>0</v>
      </c>
      <c r="AE59" s="1">
        <f t="shared" si="22"/>
      </c>
      <c r="AF59" s="1">
        <f t="shared" si="22"/>
        <v>0</v>
      </c>
      <c r="AG59" s="1">
        <f t="shared" si="22"/>
      </c>
      <c r="AH59" s="1">
        <f t="shared" si="22"/>
        <v>0</v>
      </c>
      <c r="AI59" s="1">
        <f t="shared" si="22"/>
      </c>
      <c r="AJ59" s="1">
        <f t="shared" si="22"/>
        <v>0</v>
      </c>
      <c r="AK59" s="1">
        <f t="shared" si="22"/>
      </c>
      <c r="AL59" s="1">
        <f t="shared" si="22"/>
        <v>0</v>
      </c>
      <c r="AM59" s="1">
        <f t="shared" si="22"/>
      </c>
      <c r="AN59" s="1">
        <f t="shared" si="22"/>
        <v>0</v>
      </c>
      <c r="AO59" s="1">
        <f t="shared" si="22"/>
      </c>
      <c r="AP59" s="1">
        <f t="shared" si="22"/>
        <v>0</v>
      </c>
      <c r="AQ59" s="1">
        <f t="shared" si="22"/>
      </c>
      <c r="AR59" s="1">
        <f t="shared" si="22"/>
        <v>0</v>
      </c>
    </row>
    <row r="60" ht="12.75">
      <c r="E60"/>
    </row>
    <row r="61" ht="12.75">
      <c r="E61"/>
    </row>
    <row r="62" spans="1:43" ht="12.75">
      <c r="A62" s="10">
        <f>MAX(M62:AQ62)</f>
        <v>18</v>
      </c>
      <c r="E62"/>
      <c r="K62" s="4" t="str">
        <f>"Plank ends for the row below "&amp;IF($B$18,"those laid: ","the centre line:")</f>
        <v>Plank ends for the row below those laid: </v>
      </c>
      <c r="M62" s="1">
        <f aca="true" t="shared" si="23" ref="M62:AQ62">IF(M6&lt;=$O$7,M6+$G$9,"")</f>
        <v>2</v>
      </c>
      <c r="N62" s="1">
        <f t="shared" si="23"/>
        <v>0</v>
      </c>
      <c r="O62" s="1">
        <f t="shared" si="23"/>
        <v>6</v>
      </c>
      <c r="P62" s="1">
        <f t="shared" si="23"/>
        <v>0</v>
      </c>
      <c r="Q62" s="1">
        <f t="shared" si="23"/>
        <v>10</v>
      </c>
      <c r="R62" s="1">
        <f t="shared" si="23"/>
        <v>0</v>
      </c>
      <c r="S62" s="1">
        <f t="shared" si="23"/>
        <v>14</v>
      </c>
      <c r="T62" s="1">
        <f t="shared" si="23"/>
        <v>0</v>
      </c>
      <c r="U62" s="1">
        <f t="shared" si="23"/>
        <v>18</v>
      </c>
      <c r="V62" s="1">
        <f t="shared" si="23"/>
        <v>0</v>
      </c>
      <c r="W62" s="1">
        <f t="shared" si="23"/>
      </c>
      <c r="X62" s="1">
        <f t="shared" si="23"/>
        <v>0</v>
      </c>
      <c r="Y62" s="1">
        <f t="shared" si="23"/>
      </c>
      <c r="Z62" s="1">
        <f t="shared" si="23"/>
        <v>0</v>
      </c>
      <c r="AA62" s="1">
        <f t="shared" si="23"/>
      </c>
      <c r="AB62" s="1">
        <f t="shared" si="23"/>
        <v>0</v>
      </c>
      <c r="AC62" s="1">
        <f t="shared" si="23"/>
      </c>
      <c r="AD62" s="1">
        <f t="shared" si="23"/>
        <v>0</v>
      </c>
      <c r="AE62" s="1">
        <f t="shared" si="23"/>
      </c>
      <c r="AF62" s="1">
        <f t="shared" si="23"/>
        <v>0</v>
      </c>
      <c r="AG62" s="1">
        <f t="shared" si="23"/>
      </c>
      <c r="AH62" s="1">
        <f t="shared" si="23"/>
        <v>0</v>
      </c>
      <c r="AI62" s="1">
        <f t="shared" si="23"/>
      </c>
      <c r="AJ62" s="1">
        <f t="shared" si="23"/>
        <v>0</v>
      </c>
      <c r="AK62" s="1">
        <f t="shared" si="23"/>
      </c>
      <c r="AL62" s="1">
        <f t="shared" si="23"/>
        <v>0</v>
      </c>
      <c r="AM62" s="1">
        <f t="shared" si="23"/>
      </c>
      <c r="AN62" s="1">
        <f t="shared" si="23"/>
        <v>0</v>
      </c>
      <c r="AO62" s="1">
        <f t="shared" si="23"/>
      </c>
      <c r="AP62" s="1">
        <f t="shared" si="23"/>
        <v>0</v>
      </c>
      <c r="AQ62" s="1">
        <f t="shared" si="23"/>
      </c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</sheetData>
  <sheetProtection sheet="1" objects="1" scenarios="1" insertRows="0" deleteRows="0"/>
  <mergeCells count="1">
    <mergeCell ref="F19:H19"/>
  </mergeCells>
  <conditionalFormatting sqref="I21:AQ21 I23:AQ23 I25:AQ25 I27:AQ27 I29:AQ29 I31:AQ31 I33:AQ33 I35:AQ35 I37:AQ37 I39:AQ39 I41:AQ41 I43:AQ43 I45:AQ45 I47:AQ47 I49:AQ49 I51:AQ51">
    <cfRule type="expression" priority="1" dxfId="3" stopIfTrue="1">
      <formula>AND(I21,$D21)</formula>
    </cfRule>
    <cfRule type="expression" priority="2" dxfId="1" stopIfTrue="1">
      <formula>I21</formula>
    </cfRule>
  </conditionalFormatting>
  <conditionalFormatting sqref="I53:AQ53">
    <cfRule type="expression" priority="3" dxfId="0" stopIfTrue="1">
      <formula>NOT($Q$2)</formula>
    </cfRule>
    <cfRule type="expression" priority="4" dxfId="3" stopIfTrue="1">
      <formula>AND(I53,$D53)</formula>
    </cfRule>
    <cfRule type="expression" priority="5" dxfId="1" stopIfTrue="1">
      <formula>I53</formula>
    </cfRule>
  </conditionalFormatting>
  <conditionalFormatting sqref="I22:AQ22 I24:AQ24 I26:AQ26 I28:AQ28 I30:AQ30 I32:AQ32 I34:AQ34 I54:AQ54 I38:AQ38 I40:AQ40 I42:AQ42 I44:AQ44 I46:AQ46 I48:AQ48 I50:AQ50 I52:AQ52 AR21:AR35 AR37:AR54 I36:AR36">
    <cfRule type="expression" priority="6" dxfId="1" stopIfTrue="1">
      <formula>I21</formula>
    </cfRule>
  </conditionalFormatting>
  <conditionalFormatting sqref="E21 E23 E25 E27 E29 E31 E33 E35 E37 E39 E41 E43 E45 E47 E51 E49">
    <cfRule type="expression" priority="7" dxfId="0" stopIfTrue="1">
      <formula>$I$6</formula>
    </cfRule>
  </conditionalFormatting>
  <conditionalFormatting sqref="F21 F23 F25 F27 F29 F31 F33 F35 F37 F39 F41 F43 F45 F47 F49 F51">
    <cfRule type="expression" priority="8" dxfId="0" stopIfTrue="1">
      <formula>NOT($I$6)</formula>
    </cfRule>
  </conditionalFormatting>
  <conditionalFormatting sqref="G53:H53 D53">
    <cfRule type="expression" priority="9" dxfId="0" stopIfTrue="1">
      <formula>NOT($Q$2)</formula>
    </cfRule>
  </conditionalFormatting>
  <conditionalFormatting sqref="F53">
    <cfRule type="expression" priority="10" dxfId="0" stopIfTrue="1">
      <formula>NOT($Q$2)</formula>
    </cfRule>
    <cfRule type="expression" priority="11" dxfId="0" stopIfTrue="1">
      <formula>NOT($I$6)</formula>
    </cfRule>
  </conditionalFormatting>
  <conditionalFormatting sqref="E53">
    <cfRule type="expression" priority="12" dxfId="0" stopIfTrue="1">
      <formula>OR($I$6,NOT($Q$2))</formula>
    </cfRule>
  </conditionalFormatting>
  <dataValidations count="2">
    <dataValidation type="list" allowBlank="1" showInputMessage="1" showErrorMessage="1" sqref="U56">
      <formula1>"Bow,Stern"</formula1>
    </dataValidation>
    <dataValidation type="list" allowBlank="1" showInputMessage="1" showErrorMessage="1" sqref="AA15">
      <formula1>"Yes,No"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S90"/>
  <sheetViews>
    <sheetView showGridLines="0" showRowColHeaders="0" zoomScale="90" zoomScaleNormal="90" zoomScalePageLayoutView="0" workbookViewId="0" topLeftCell="D11">
      <selection activeCell="M15" sqref="M15"/>
    </sheetView>
  </sheetViews>
  <sheetFormatPr defaultColWidth="9.140625" defaultRowHeight="12.75"/>
  <cols>
    <col min="1" max="3" width="9.140625" style="10" hidden="1" customWidth="1"/>
    <col min="4" max="4" width="7.7109375" style="0" customWidth="1"/>
    <col min="5" max="5" width="4.28125" style="1" customWidth="1"/>
    <col min="6" max="6" width="4.140625" style="0" customWidth="1"/>
    <col min="7" max="7" width="3.28125" style="0" customWidth="1"/>
    <col min="8" max="8" width="0.71875" style="0" customWidth="1"/>
    <col min="10" max="10" width="0.71875" style="0" customWidth="1"/>
    <col min="12" max="12" width="0.71875" style="0" customWidth="1"/>
    <col min="14" max="14" width="0.71875" style="0" customWidth="1"/>
    <col min="16" max="16" width="0.71875" style="0" customWidth="1"/>
    <col min="18" max="18" width="0.71875" style="0" customWidth="1"/>
    <col min="20" max="20" width="0.71875" style="0" customWidth="1"/>
    <col min="22" max="22" width="0.71875" style="0" customWidth="1"/>
    <col min="24" max="24" width="0.71875" style="0" customWidth="1"/>
    <col min="26" max="26" width="0.71875" style="0" customWidth="1"/>
    <col min="28" max="28" width="0.71875" style="0" customWidth="1"/>
    <col min="30" max="30" width="0.71875" style="0" customWidth="1"/>
    <col min="32" max="32" width="0.71875" style="0" customWidth="1"/>
    <col min="34" max="34" width="0.71875" style="0" customWidth="1"/>
    <col min="36" max="36" width="0.71875" style="0" customWidth="1"/>
    <col min="38" max="38" width="0.71875" style="0" customWidth="1"/>
    <col min="40" max="40" width="0.71875" style="0" customWidth="1"/>
    <col min="42" max="42" width="0.71875" style="0" customWidth="1"/>
    <col min="44" max="44" width="0.71875" style="0" customWidth="1"/>
  </cols>
  <sheetData>
    <row r="1" spans="1:4" s="10" customFormat="1" ht="12.75" hidden="1">
      <c r="A1" s="15" t="str">
        <f ca="1">CELL("address",M15)</f>
        <v>$M$15</v>
      </c>
      <c r="B1" s="15"/>
      <c r="C1" s="15"/>
      <c r="D1" s="11"/>
    </row>
    <row r="2" spans="1:17" s="10" customFormat="1" ht="12.75" hidden="1">
      <c r="A2" s="15" t="str">
        <f ca="1">CELL("address",AR20)</f>
        <v>$AR$20</v>
      </c>
      <c r="D2" s="11"/>
      <c r="Q2" s="10" t="b">
        <f>Layout!Q2</f>
        <v>0</v>
      </c>
    </row>
    <row r="3" s="10" customFormat="1" ht="12.75" hidden="1">
      <c r="A3" s="14">
        <f>ROW(D11)-1</f>
        <v>10</v>
      </c>
    </row>
    <row r="4" s="10" customFormat="1" ht="12.75" hidden="1">
      <c r="E4" s="11"/>
    </row>
    <row r="5" s="10" customFormat="1" ht="12.75" hidden="1">
      <c r="E5" s="11"/>
    </row>
    <row r="6" s="10" customFormat="1" ht="12.75" hidden="1">
      <c r="E6" s="11"/>
    </row>
    <row r="7" s="10" customFormat="1" ht="12.75" hidden="1">
      <c r="E7" s="11"/>
    </row>
    <row r="8" spans="4:43" s="10" customFormat="1" ht="12.75" hidden="1">
      <c r="D8" s="11"/>
      <c r="G8" s="10">
        <f>IF(I8&lt;$S$15,I8+1,1)</f>
        <v>3</v>
      </c>
      <c r="I8" s="10">
        <f>IF(K8&lt;$S$15,K8+1,1)</f>
        <v>2</v>
      </c>
      <c r="K8" s="10">
        <f>IF(M8&lt;$S$15,M8+1,1)</f>
        <v>1</v>
      </c>
      <c r="M8" s="10">
        <f>IF(O8&lt;$S$15,O8+1,1)</f>
        <v>4</v>
      </c>
      <c r="O8" s="10">
        <f>IF(Q8&lt;$S$15,Q8+1,1)</f>
        <v>3</v>
      </c>
      <c r="Q8" s="10">
        <f>IF(S8&lt;$S$15,S8+1,1)</f>
        <v>2</v>
      </c>
      <c r="S8" s="10">
        <f>IF(U8&lt;$S$15,U8+1,1)</f>
        <v>1</v>
      </c>
      <c r="U8" s="10">
        <f>IF(W8&lt;$S$15,W8+1,1)</f>
        <v>4</v>
      </c>
      <c r="W8" s="10">
        <f>IF(Y8&lt;$S$15,Y8+1,1)</f>
        <v>3</v>
      </c>
      <c r="Y8" s="10">
        <f>IF(AA8&lt;$S$15,AA8+1,1)</f>
        <v>2</v>
      </c>
      <c r="AA8" s="10">
        <f>IF(AC8&lt;$S$15,AC8+1,1)</f>
        <v>1</v>
      </c>
      <c r="AC8" s="10">
        <f>IF(AE8&lt;$S$15,AE8+1,1)</f>
        <v>4</v>
      </c>
      <c r="AE8" s="10">
        <f>IF(AG8&lt;$S$15,AG8+1,1)</f>
        <v>3</v>
      </c>
      <c r="AG8" s="10">
        <f>IF(AI8&lt;$S$15,AI8+1,1)</f>
        <v>2</v>
      </c>
      <c r="AI8" s="10">
        <f>IF(AK8&lt;$S$15,AK8+1,1)</f>
        <v>1</v>
      </c>
      <c r="AK8" s="10">
        <f>IF(AM8&lt;$S$15,AM8+1,1)</f>
        <v>4</v>
      </c>
      <c r="AM8" s="10">
        <f>IF(AO8&lt;$S$15,AO8+1,1)</f>
        <v>3</v>
      </c>
      <c r="AO8" s="10">
        <f>IF(AQ8&lt;$S$15,AQ8+1,1)</f>
        <v>2</v>
      </c>
      <c r="AQ8" s="21">
        <f>Layout!G8</f>
        <v>1</v>
      </c>
    </row>
    <row r="9" spans="9:45" s="10" customFormat="1" ht="12.75" hidden="1">
      <c r="I9" s="10">
        <f>K9+1</f>
        <v>18</v>
      </c>
      <c r="K9" s="10">
        <f>M9+1</f>
        <v>17</v>
      </c>
      <c r="M9" s="10">
        <f>O9+1</f>
        <v>16</v>
      </c>
      <c r="O9" s="10">
        <f>Q9+1</f>
        <v>15</v>
      </c>
      <c r="Q9" s="10">
        <f>S9+1</f>
        <v>14</v>
      </c>
      <c r="S9" s="10">
        <f>U9+1</f>
        <v>13</v>
      </c>
      <c r="U9" s="10">
        <f>W9+1</f>
        <v>12</v>
      </c>
      <c r="W9" s="10">
        <f>Y9+1</f>
        <v>11</v>
      </c>
      <c r="Y9" s="10">
        <f>AA9+1</f>
        <v>10</v>
      </c>
      <c r="AA9" s="10">
        <f>AC9+1</f>
        <v>9</v>
      </c>
      <c r="AC9" s="10">
        <f>AE9+1</f>
        <v>8</v>
      </c>
      <c r="AE9" s="10">
        <f>AG9+1</f>
        <v>7</v>
      </c>
      <c r="AG9" s="10">
        <f>AI9+1</f>
        <v>6</v>
      </c>
      <c r="AI9" s="10">
        <f>AK9+1</f>
        <v>5</v>
      </c>
      <c r="AK9" s="10">
        <f>AM9+1</f>
        <v>4</v>
      </c>
      <c r="AM9" s="10">
        <f>AO9+1</f>
        <v>3</v>
      </c>
      <c r="AO9" s="10">
        <f>AQ9+1</f>
        <v>2</v>
      </c>
      <c r="AQ9" s="10">
        <f>AS9+1</f>
        <v>1</v>
      </c>
      <c r="AS9" s="10">
        <f>Layout!G9</f>
        <v>0</v>
      </c>
    </row>
    <row r="10" spans="5:45" s="10" customFormat="1" ht="12.75" hidden="1">
      <c r="E10" s="11"/>
      <c r="G10" s="35"/>
      <c r="I10" s="35" t="str">
        <f>TEXT(I9,"#0")</f>
        <v>18</v>
      </c>
      <c r="K10" s="35" t="str">
        <f>TEXT(K9,"#0")</f>
        <v>17</v>
      </c>
      <c r="M10" s="35" t="str">
        <f>TEXT(M9,"#0")</f>
        <v>16</v>
      </c>
      <c r="O10" s="35" t="str">
        <f>TEXT(O9,"#0")</f>
        <v>15</v>
      </c>
      <c r="Q10" s="35" t="str">
        <f>TEXT(Q9,"#0")</f>
        <v>14</v>
      </c>
      <c r="S10" s="35" t="str">
        <f>TEXT(S9,"#0")</f>
        <v>13</v>
      </c>
      <c r="U10" s="35" t="str">
        <f>TEXT(U9,"#0")</f>
        <v>12</v>
      </c>
      <c r="W10" s="35" t="str">
        <f>TEXT(W9,"#0")</f>
        <v>11</v>
      </c>
      <c r="Y10" s="35" t="str">
        <f>TEXT(Y9,"#0")</f>
        <v>10</v>
      </c>
      <c r="AA10" s="35" t="str">
        <f>TEXT(AA9,"#0")</f>
        <v>9</v>
      </c>
      <c r="AC10" s="35" t="str">
        <f>TEXT(AC9,"#0")</f>
        <v>8</v>
      </c>
      <c r="AE10" s="35" t="str">
        <f>TEXT(AE9,"#0")</f>
        <v>7</v>
      </c>
      <c r="AG10" s="35" t="str">
        <f>TEXT(AG9,"#0")</f>
        <v>6</v>
      </c>
      <c r="AI10" s="35" t="str">
        <f>TEXT(AI9,"#0")</f>
        <v>5</v>
      </c>
      <c r="AK10" s="35" t="str">
        <f>TEXT(AK9,"#0")</f>
        <v>4</v>
      </c>
      <c r="AM10" s="35" t="str">
        <f>TEXT(AM9,"#0")</f>
        <v>3</v>
      </c>
      <c r="AO10" s="35" t="str">
        <f>TEXT(AO9,"#0")</f>
        <v>2</v>
      </c>
      <c r="AQ10" s="35" t="str">
        <f>TEXT(AQ9,"#0")</f>
        <v>1</v>
      </c>
      <c r="AS10" s="35" t="str">
        <f>TEXT(AS9,"#0")</f>
        <v>0</v>
      </c>
    </row>
    <row r="11" ht="23.25">
      <c r="D11" s="8" t="s">
        <v>3</v>
      </c>
    </row>
    <row r="15" spans="11:35" ht="12.75">
      <c r="K15" s="4" t="s">
        <v>0</v>
      </c>
      <c r="M15" s="16">
        <f>Layout!M15</f>
        <v>84</v>
      </c>
      <c r="Q15" s="4" t="s">
        <v>1</v>
      </c>
      <c r="S15" s="16">
        <f>Layout!S15</f>
        <v>4</v>
      </c>
      <c r="W15" t="str">
        <f>IF(Q2,"With ","No ")&amp;"centre Plank"</f>
        <v>No centre Plank</v>
      </c>
      <c r="AG15" s="4" t="s">
        <v>4</v>
      </c>
      <c r="AI15" s="22">
        <f>Layout!AI15</f>
        <v>0</v>
      </c>
    </row>
    <row r="16" ht="12.75">
      <c r="AG16" s="1" t="str">
        <f>"(Refers to the "&amp;IF(Q2,"centre plank)","row above the centre line)")</f>
        <v>(Refers to the row above the centre line)</v>
      </c>
    </row>
    <row r="17" ht="12.75">
      <c r="G17" s="5"/>
    </row>
    <row r="18" ht="15.75">
      <c r="E18" s="12"/>
    </row>
    <row r="19" spans="6:45" ht="15.75" customHeight="1">
      <c r="F19" s="18" t="s">
        <v>2</v>
      </c>
      <c r="I19" s="83">
        <f>K19+$M$15/($S$15)</f>
        <v>378</v>
      </c>
      <c r="K19" s="83">
        <f>M19+$M$15/($S$15)</f>
        <v>357</v>
      </c>
      <c r="M19" s="83">
        <f>O19+$M$15/($S$15)</f>
        <v>336</v>
      </c>
      <c r="O19" s="83">
        <f>Q19+$M$15/($S$15)</f>
        <v>315</v>
      </c>
      <c r="Q19" s="83">
        <f>S19+$M$15/($S$15)</f>
        <v>294</v>
      </c>
      <c r="S19" s="83">
        <f>U19+$M$15/($S$15)</f>
        <v>273</v>
      </c>
      <c r="U19" s="83">
        <f>W19+$M$15/($S$15)</f>
        <v>252</v>
      </c>
      <c r="W19" s="83">
        <f>Y19+$M$15/($S$15)</f>
        <v>231</v>
      </c>
      <c r="Y19" s="83">
        <f>AA19+$M$15/($S$15)</f>
        <v>210</v>
      </c>
      <c r="AA19" s="83">
        <f>AC19+$M$15/($S$15)</f>
        <v>189</v>
      </c>
      <c r="AC19" s="83">
        <f>AE19+$M$15/($S$15)</f>
        <v>168</v>
      </c>
      <c r="AE19" s="83">
        <f>AG19+$M$15/($S$15)</f>
        <v>147</v>
      </c>
      <c r="AG19" s="83">
        <f>AI19+$M$15/($S$15)</f>
        <v>126</v>
      </c>
      <c r="AI19" s="83">
        <f>AK19+$M$15/($S$15)</f>
        <v>105</v>
      </c>
      <c r="AK19" s="83">
        <f>AM19+$M$15/($S$15)</f>
        <v>84</v>
      </c>
      <c r="AM19" s="83">
        <f>AO19+$M$15/($S$15)</f>
        <v>63</v>
      </c>
      <c r="AO19" s="83">
        <f>AQ19+$M$15/($S$15)</f>
        <v>42</v>
      </c>
      <c r="AQ19" s="83">
        <f>AR19+$M$15/($S$15)</f>
        <v>21</v>
      </c>
      <c r="AR19">
        <f>Layout!F19</f>
        <v>0</v>
      </c>
      <c r="AS19" s="83"/>
    </row>
    <row r="20" spans="4:45" ht="12.75">
      <c r="D20" s="25" t="s">
        <v>11</v>
      </c>
      <c r="G20" s="25"/>
      <c r="H20" s="36" t="str">
        <f>I10</f>
        <v>18</v>
      </c>
      <c r="I20" s="32"/>
      <c r="J20" s="36" t="str">
        <f>K10</f>
        <v>17</v>
      </c>
      <c r="K20" s="32"/>
      <c r="L20" s="36" t="str">
        <f>M10</f>
        <v>16</v>
      </c>
      <c r="M20" s="32"/>
      <c r="N20" s="36" t="str">
        <f>O10</f>
        <v>15</v>
      </c>
      <c r="O20" s="32"/>
      <c r="P20" s="36" t="str">
        <f>Q10</f>
        <v>14</v>
      </c>
      <c r="Q20" s="32"/>
      <c r="R20" s="36" t="str">
        <f>S10</f>
        <v>13</v>
      </c>
      <c r="S20" s="32"/>
      <c r="T20" s="36" t="str">
        <f>U10</f>
        <v>12</v>
      </c>
      <c r="U20" s="32"/>
      <c r="V20" s="36" t="str">
        <f>W10</f>
        <v>11</v>
      </c>
      <c r="W20" s="32"/>
      <c r="X20" s="36" t="str">
        <f>Y10</f>
        <v>10</v>
      </c>
      <c r="Y20" s="32"/>
      <c r="Z20" s="36" t="str">
        <f>AA10</f>
        <v>9</v>
      </c>
      <c r="AA20" s="32"/>
      <c r="AB20" s="36" t="str">
        <f>AC10</f>
        <v>8</v>
      </c>
      <c r="AC20" s="32"/>
      <c r="AD20" s="36" t="str">
        <f>AE10</f>
        <v>7</v>
      </c>
      <c r="AE20" s="32"/>
      <c r="AF20" s="36" t="str">
        <f>AG10</f>
        <v>6</v>
      </c>
      <c r="AG20" s="32"/>
      <c r="AH20" s="36" t="str">
        <f>AI10</f>
        <v>5</v>
      </c>
      <c r="AI20" s="32"/>
      <c r="AJ20" s="36" t="str">
        <f>AK10</f>
        <v>4</v>
      </c>
      <c r="AK20" s="32"/>
      <c r="AL20" s="36" t="str">
        <f>AM10</f>
        <v>3</v>
      </c>
      <c r="AM20" s="32"/>
      <c r="AN20" s="36" t="str">
        <f>AO10</f>
        <v>2</v>
      </c>
      <c r="AO20" s="32"/>
      <c r="AP20" s="36" t="str">
        <f>AQ10</f>
        <v>1</v>
      </c>
      <c r="AQ20" s="32"/>
      <c r="AR20" s="36" t="str">
        <f>AS10</f>
        <v>0</v>
      </c>
      <c r="AS20" s="32"/>
    </row>
    <row r="21" spans="4:44" ht="12.75">
      <c r="D21" s="26" t="b">
        <f>Layout!D53</f>
        <v>0</v>
      </c>
      <c r="F21" s="23">
        <f>Layout!A53</f>
        <v>1</v>
      </c>
      <c r="I21" s="2" t="b">
        <f aca="true" t="shared" si="0" ref="I21:AQ21">AND($F21&lt;&gt;0,$F21&lt;&gt;H$8)</f>
        <v>1</v>
      </c>
      <c r="J21" s="2" t="b">
        <f t="shared" si="0"/>
        <v>1</v>
      </c>
      <c r="K21" s="2" t="b">
        <f t="shared" si="0"/>
        <v>1</v>
      </c>
      <c r="L21" s="2" t="b">
        <f t="shared" si="0"/>
        <v>0</v>
      </c>
      <c r="M21" s="2" t="b">
        <f t="shared" si="0"/>
        <v>1</v>
      </c>
      <c r="N21" s="2" t="b">
        <f t="shared" si="0"/>
        <v>1</v>
      </c>
      <c r="O21" s="2" t="b">
        <f t="shared" si="0"/>
        <v>1</v>
      </c>
      <c r="P21" s="2" t="b">
        <f t="shared" si="0"/>
        <v>1</v>
      </c>
      <c r="Q21" s="2" t="b">
        <f t="shared" si="0"/>
        <v>1</v>
      </c>
      <c r="R21" s="2" t="b">
        <f t="shared" si="0"/>
        <v>1</v>
      </c>
      <c r="S21" s="2" t="b">
        <f t="shared" si="0"/>
        <v>1</v>
      </c>
      <c r="T21" s="2" t="b">
        <f t="shared" si="0"/>
        <v>0</v>
      </c>
      <c r="U21" s="2" t="b">
        <f t="shared" si="0"/>
        <v>1</v>
      </c>
      <c r="V21" s="2" t="b">
        <f t="shared" si="0"/>
        <v>1</v>
      </c>
      <c r="W21" s="2" t="b">
        <f t="shared" si="0"/>
        <v>1</v>
      </c>
      <c r="X21" s="2" t="b">
        <f t="shared" si="0"/>
        <v>1</v>
      </c>
      <c r="Y21" s="2" t="b">
        <f t="shared" si="0"/>
        <v>1</v>
      </c>
      <c r="Z21" s="2" t="b">
        <f t="shared" si="0"/>
        <v>1</v>
      </c>
      <c r="AA21" s="2" t="b">
        <f t="shared" si="0"/>
        <v>1</v>
      </c>
      <c r="AB21" s="2" t="b">
        <f t="shared" si="0"/>
        <v>0</v>
      </c>
      <c r="AC21" s="2" t="b">
        <f t="shared" si="0"/>
        <v>1</v>
      </c>
      <c r="AD21" s="2" t="b">
        <f t="shared" si="0"/>
        <v>1</v>
      </c>
      <c r="AE21" s="2" t="b">
        <f t="shared" si="0"/>
        <v>1</v>
      </c>
      <c r="AF21" s="2" t="b">
        <f t="shared" si="0"/>
        <v>1</v>
      </c>
      <c r="AG21" s="2" t="b">
        <f t="shared" si="0"/>
        <v>1</v>
      </c>
      <c r="AH21" s="2" t="b">
        <f t="shared" si="0"/>
        <v>1</v>
      </c>
      <c r="AI21" s="2" t="b">
        <f t="shared" si="0"/>
        <v>1</v>
      </c>
      <c r="AJ21" s="2" t="b">
        <f t="shared" si="0"/>
        <v>0</v>
      </c>
      <c r="AK21" s="2" t="b">
        <f t="shared" si="0"/>
        <v>1</v>
      </c>
      <c r="AL21" s="2" t="b">
        <f t="shared" si="0"/>
        <v>1</v>
      </c>
      <c r="AM21" s="2" t="b">
        <f t="shared" si="0"/>
        <v>1</v>
      </c>
      <c r="AN21" s="2" t="b">
        <f t="shared" si="0"/>
        <v>1</v>
      </c>
      <c r="AO21" s="2" t="b">
        <f t="shared" si="0"/>
        <v>1</v>
      </c>
      <c r="AP21" s="2" t="b">
        <f t="shared" si="0"/>
        <v>1</v>
      </c>
      <c r="AQ21" s="2" t="b">
        <f t="shared" si="0"/>
        <v>1</v>
      </c>
      <c r="AR21" s="2"/>
    </row>
    <row r="22" spans="1:44" ht="3.75" customHeight="1">
      <c r="A22" s="17"/>
      <c r="B22" s="17"/>
      <c r="C22" s="17"/>
      <c r="D22" s="26"/>
      <c r="F22" s="2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4:44" ht="12.75">
      <c r="D23" s="26" t="b">
        <f>Layout!D51</f>
        <v>0</v>
      </c>
      <c r="F23" s="23">
        <f>Layout!A51</f>
        <v>4</v>
      </c>
      <c r="I23" s="2" t="b">
        <f>AND($F23&lt;&gt;0,$F23&lt;&gt;H$8)</f>
        <v>1</v>
      </c>
      <c r="J23" s="2" t="b">
        <f aca="true" t="shared" si="1" ref="J23:AQ23">AND($F23&lt;&gt;0,$F23&lt;&gt;I$8)</f>
        <v>1</v>
      </c>
      <c r="K23" s="2" t="b">
        <f t="shared" si="1"/>
        <v>1</v>
      </c>
      <c r="L23" s="2" t="b">
        <f t="shared" si="1"/>
        <v>1</v>
      </c>
      <c r="M23" s="2" t="b">
        <f t="shared" si="1"/>
        <v>1</v>
      </c>
      <c r="N23" s="2" t="b">
        <f t="shared" si="1"/>
        <v>0</v>
      </c>
      <c r="O23" s="2" t="b">
        <f t="shared" si="1"/>
        <v>1</v>
      </c>
      <c r="P23" s="2" t="b">
        <f t="shared" si="1"/>
        <v>1</v>
      </c>
      <c r="Q23" s="2" t="b">
        <f t="shared" si="1"/>
        <v>1</v>
      </c>
      <c r="R23" s="2" t="b">
        <f t="shared" si="1"/>
        <v>1</v>
      </c>
      <c r="S23" s="2" t="b">
        <f t="shared" si="1"/>
        <v>1</v>
      </c>
      <c r="T23" s="2" t="b">
        <f t="shared" si="1"/>
        <v>1</v>
      </c>
      <c r="U23" s="2" t="b">
        <f t="shared" si="1"/>
        <v>1</v>
      </c>
      <c r="V23" s="2" t="b">
        <f t="shared" si="1"/>
        <v>0</v>
      </c>
      <c r="W23" s="2" t="b">
        <f t="shared" si="1"/>
        <v>1</v>
      </c>
      <c r="X23" s="2" t="b">
        <f t="shared" si="1"/>
        <v>1</v>
      </c>
      <c r="Y23" s="2" t="b">
        <f t="shared" si="1"/>
        <v>1</v>
      </c>
      <c r="Z23" s="2" t="b">
        <f t="shared" si="1"/>
        <v>1</v>
      </c>
      <c r="AA23" s="2" t="b">
        <f t="shared" si="1"/>
        <v>1</v>
      </c>
      <c r="AB23" s="2" t="b">
        <f t="shared" si="1"/>
        <v>1</v>
      </c>
      <c r="AC23" s="2" t="b">
        <f t="shared" si="1"/>
        <v>1</v>
      </c>
      <c r="AD23" s="2" t="b">
        <f t="shared" si="1"/>
        <v>0</v>
      </c>
      <c r="AE23" s="2" t="b">
        <f t="shared" si="1"/>
        <v>1</v>
      </c>
      <c r="AF23" s="2" t="b">
        <f t="shared" si="1"/>
        <v>1</v>
      </c>
      <c r="AG23" s="2" t="b">
        <f t="shared" si="1"/>
        <v>1</v>
      </c>
      <c r="AH23" s="2" t="b">
        <f t="shared" si="1"/>
        <v>1</v>
      </c>
      <c r="AI23" s="2" t="b">
        <f t="shared" si="1"/>
        <v>1</v>
      </c>
      <c r="AJ23" s="2" t="b">
        <f t="shared" si="1"/>
        <v>1</v>
      </c>
      <c r="AK23" s="2" t="b">
        <f t="shared" si="1"/>
        <v>1</v>
      </c>
      <c r="AL23" s="2" t="b">
        <f t="shared" si="1"/>
        <v>0</v>
      </c>
      <c r="AM23" s="2" t="b">
        <f t="shared" si="1"/>
        <v>1</v>
      </c>
      <c r="AN23" s="2" t="b">
        <f t="shared" si="1"/>
        <v>1</v>
      </c>
      <c r="AO23" s="2" t="b">
        <f t="shared" si="1"/>
        <v>1</v>
      </c>
      <c r="AP23" s="2" t="b">
        <f t="shared" si="1"/>
        <v>1</v>
      </c>
      <c r="AQ23" s="2" t="b">
        <f t="shared" si="1"/>
        <v>1</v>
      </c>
      <c r="AR23" s="2"/>
    </row>
    <row r="24" spans="1:44" ht="3.75" customHeight="1">
      <c r="A24" s="17"/>
      <c r="B24" s="17"/>
      <c r="C24" s="17"/>
      <c r="D24" s="26"/>
      <c r="F24" s="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4:44" ht="12.75">
      <c r="D25" s="26" t="b">
        <f>Layout!D49</f>
        <v>0</v>
      </c>
      <c r="F25" s="23">
        <f>Layout!A49</f>
        <v>2</v>
      </c>
      <c r="I25" s="2" t="b">
        <f aca="true" t="shared" si="2" ref="I25:AQ25">AND($F25&lt;&gt;0,$F25&lt;&gt;H$8)</f>
        <v>1</v>
      </c>
      <c r="J25" s="2" t="b">
        <f t="shared" si="2"/>
        <v>0</v>
      </c>
      <c r="K25" s="2" t="b">
        <f t="shared" si="2"/>
        <v>1</v>
      </c>
      <c r="L25" s="2" t="b">
        <f t="shared" si="2"/>
        <v>1</v>
      </c>
      <c r="M25" s="2" t="b">
        <f t="shared" si="2"/>
        <v>1</v>
      </c>
      <c r="N25" s="2" t="b">
        <f t="shared" si="2"/>
        <v>1</v>
      </c>
      <c r="O25" s="2" t="b">
        <f t="shared" si="2"/>
        <v>1</v>
      </c>
      <c r="P25" s="2" t="b">
        <f t="shared" si="2"/>
        <v>1</v>
      </c>
      <c r="Q25" s="2" t="b">
        <f t="shared" si="2"/>
        <v>1</v>
      </c>
      <c r="R25" s="2" t="b">
        <f t="shared" si="2"/>
        <v>0</v>
      </c>
      <c r="S25" s="2" t="b">
        <f t="shared" si="2"/>
        <v>1</v>
      </c>
      <c r="T25" s="2" t="b">
        <f t="shared" si="2"/>
        <v>1</v>
      </c>
      <c r="U25" s="2" t="b">
        <f t="shared" si="2"/>
        <v>1</v>
      </c>
      <c r="V25" s="2" t="b">
        <f t="shared" si="2"/>
        <v>1</v>
      </c>
      <c r="W25" s="2" t="b">
        <f t="shared" si="2"/>
        <v>1</v>
      </c>
      <c r="X25" s="2" t="b">
        <f t="shared" si="2"/>
        <v>1</v>
      </c>
      <c r="Y25" s="2" t="b">
        <f t="shared" si="2"/>
        <v>1</v>
      </c>
      <c r="Z25" s="2" t="b">
        <f t="shared" si="2"/>
        <v>0</v>
      </c>
      <c r="AA25" s="2" t="b">
        <f t="shared" si="2"/>
        <v>1</v>
      </c>
      <c r="AB25" s="2" t="b">
        <f t="shared" si="2"/>
        <v>1</v>
      </c>
      <c r="AC25" s="2" t="b">
        <f t="shared" si="2"/>
        <v>1</v>
      </c>
      <c r="AD25" s="2" t="b">
        <f t="shared" si="2"/>
        <v>1</v>
      </c>
      <c r="AE25" s="2" t="b">
        <f t="shared" si="2"/>
        <v>1</v>
      </c>
      <c r="AF25" s="2" t="b">
        <f t="shared" si="2"/>
        <v>1</v>
      </c>
      <c r="AG25" s="2" t="b">
        <f t="shared" si="2"/>
        <v>1</v>
      </c>
      <c r="AH25" s="2" t="b">
        <f t="shared" si="2"/>
        <v>0</v>
      </c>
      <c r="AI25" s="2" t="b">
        <f t="shared" si="2"/>
        <v>1</v>
      </c>
      <c r="AJ25" s="2" t="b">
        <f t="shared" si="2"/>
        <v>1</v>
      </c>
      <c r="AK25" s="2" t="b">
        <f t="shared" si="2"/>
        <v>1</v>
      </c>
      <c r="AL25" s="2" t="b">
        <f t="shared" si="2"/>
        <v>1</v>
      </c>
      <c r="AM25" s="2" t="b">
        <f t="shared" si="2"/>
        <v>1</v>
      </c>
      <c r="AN25" s="2" t="b">
        <f t="shared" si="2"/>
        <v>1</v>
      </c>
      <c r="AO25" s="2" t="b">
        <f t="shared" si="2"/>
        <v>1</v>
      </c>
      <c r="AP25" s="2" t="b">
        <f t="shared" si="2"/>
        <v>0</v>
      </c>
      <c r="AQ25" s="2" t="b">
        <f t="shared" si="2"/>
        <v>1</v>
      </c>
      <c r="AR25" s="2"/>
    </row>
    <row r="26" spans="1:44" ht="3.75" customHeight="1">
      <c r="A26" s="17"/>
      <c r="B26" s="17"/>
      <c r="C26" s="17"/>
      <c r="D26" s="26"/>
      <c r="F26" s="2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4:44" ht="12.75">
      <c r="D27" s="26" t="b">
        <f>Layout!D47</f>
        <v>0</v>
      </c>
      <c r="F27" s="23">
        <f>Layout!A47</f>
        <v>3</v>
      </c>
      <c r="I27" s="2" t="b">
        <f aca="true" t="shared" si="3" ref="I27:AQ27">AND($F27&lt;&gt;0,$F27&lt;&gt;H$8)</f>
        <v>1</v>
      </c>
      <c r="J27" s="2" t="b">
        <f t="shared" si="3"/>
        <v>1</v>
      </c>
      <c r="K27" s="2" t="b">
        <f t="shared" si="3"/>
        <v>1</v>
      </c>
      <c r="L27" s="2" t="b">
        <f t="shared" si="3"/>
        <v>1</v>
      </c>
      <c r="M27" s="2" t="b">
        <f t="shared" si="3"/>
        <v>1</v>
      </c>
      <c r="N27" s="2" t="b">
        <f t="shared" si="3"/>
        <v>1</v>
      </c>
      <c r="O27" s="2" t="b">
        <f t="shared" si="3"/>
        <v>1</v>
      </c>
      <c r="P27" s="2" t="b">
        <f t="shared" si="3"/>
        <v>0</v>
      </c>
      <c r="Q27" s="2" t="b">
        <f t="shared" si="3"/>
        <v>1</v>
      </c>
      <c r="R27" s="2" t="b">
        <f t="shared" si="3"/>
        <v>1</v>
      </c>
      <c r="S27" s="2" t="b">
        <f t="shared" si="3"/>
        <v>1</v>
      </c>
      <c r="T27" s="2" t="b">
        <f t="shared" si="3"/>
        <v>1</v>
      </c>
      <c r="U27" s="2" t="b">
        <f t="shared" si="3"/>
        <v>1</v>
      </c>
      <c r="V27" s="2" t="b">
        <f t="shared" si="3"/>
        <v>1</v>
      </c>
      <c r="W27" s="2" t="b">
        <f t="shared" si="3"/>
        <v>1</v>
      </c>
      <c r="X27" s="2" t="b">
        <f t="shared" si="3"/>
        <v>0</v>
      </c>
      <c r="Y27" s="2" t="b">
        <f t="shared" si="3"/>
        <v>1</v>
      </c>
      <c r="Z27" s="2" t="b">
        <f t="shared" si="3"/>
        <v>1</v>
      </c>
      <c r="AA27" s="2" t="b">
        <f t="shared" si="3"/>
        <v>1</v>
      </c>
      <c r="AB27" s="2" t="b">
        <f t="shared" si="3"/>
        <v>1</v>
      </c>
      <c r="AC27" s="2" t="b">
        <f t="shared" si="3"/>
        <v>1</v>
      </c>
      <c r="AD27" s="2" t="b">
        <f t="shared" si="3"/>
        <v>1</v>
      </c>
      <c r="AE27" s="2" t="b">
        <f t="shared" si="3"/>
        <v>1</v>
      </c>
      <c r="AF27" s="2" t="b">
        <f t="shared" si="3"/>
        <v>0</v>
      </c>
      <c r="AG27" s="2" t="b">
        <f t="shared" si="3"/>
        <v>1</v>
      </c>
      <c r="AH27" s="2" t="b">
        <f t="shared" si="3"/>
        <v>1</v>
      </c>
      <c r="AI27" s="2" t="b">
        <f t="shared" si="3"/>
        <v>1</v>
      </c>
      <c r="AJ27" s="2" t="b">
        <f t="shared" si="3"/>
        <v>1</v>
      </c>
      <c r="AK27" s="2" t="b">
        <f t="shared" si="3"/>
        <v>1</v>
      </c>
      <c r="AL27" s="2" t="b">
        <f t="shared" si="3"/>
        <v>1</v>
      </c>
      <c r="AM27" s="2" t="b">
        <f t="shared" si="3"/>
        <v>1</v>
      </c>
      <c r="AN27" s="2" t="b">
        <f t="shared" si="3"/>
        <v>0</v>
      </c>
      <c r="AO27" s="2" t="b">
        <f t="shared" si="3"/>
        <v>1</v>
      </c>
      <c r="AP27" s="2" t="b">
        <f t="shared" si="3"/>
        <v>1</v>
      </c>
      <c r="AQ27" s="2" t="b">
        <f t="shared" si="3"/>
        <v>1</v>
      </c>
      <c r="AR27" s="2"/>
    </row>
    <row r="28" spans="4:44" ht="3.75" customHeight="1">
      <c r="D28" s="26"/>
      <c r="F28" s="2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4:44" ht="12.75">
      <c r="D29" s="26" t="b">
        <f>Layout!D45</f>
        <v>0</v>
      </c>
      <c r="F29" s="23">
        <f>Layout!A45</f>
        <v>1</v>
      </c>
      <c r="I29" s="2" t="b">
        <f aca="true" t="shared" si="4" ref="I29:AQ29">AND($F29&lt;&gt;0,$F29&lt;&gt;H$8)</f>
        <v>1</v>
      </c>
      <c r="J29" s="2" t="b">
        <f t="shared" si="4"/>
        <v>1</v>
      </c>
      <c r="K29" s="2" t="b">
        <f t="shared" si="4"/>
        <v>1</v>
      </c>
      <c r="L29" s="2" t="b">
        <f t="shared" si="4"/>
        <v>0</v>
      </c>
      <c r="M29" s="2" t="b">
        <f t="shared" si="4"/>
        <v>1</v>
      </c>
      <c r="N29" s="2" t="b">
        <f t="shared" si="4"/>
        <v>1</v>
      </c>
      <c r="O29" s="2" t="b">
        <f t="shared" si="4"/>
        <v>1</v>
      </c>
      <c r="P29" s="2" t="b">
        <f t="shared" si="4"/>
        <v>1</v>
      </c>
      <c r="Q29" s="2" t="b">
        <f t="shared" si="4"/>
        <v>1</v>
      </c>
      <c r="R29" s="2" t="b">
        <f t="shared" si="4"/>
        <v>1</v>
      </c>
      <c r="S29" s="2" t="b">
        <f t="shared" si="4"/>
        <v>1</v>
      </c>
      <c r="T29" s="2" t="b">
        <f t="shared" si="4"/>
        <v>0</v>
      </c>
      <c r="U29" s="2" t="b">
        <f t="shared" si="4"/>
        <v>1</v>
      </c>
      <c r="V29" s="2" t="b">
        <f t="shared" si="4"/>
        <v>1</v>
      </c>
      <c r="W29" s="2" t="b">
        <f t="shared" si="4"/>
        <v>1</v>
      </c>
      <c r="X29" s="2" t="b">
        <f t="shared" si="4"/>
        <v>1</v>
      </c>
      <c r="Y29" s="2" t="b">
        <f t="shared" si="4"/>
        <v>1</v>
      </c>
      <c r="Z29" s="2" t="b">
        <f t="shared" si="4"/>
        <v>1</v>
      </c>
      <c r="AA29" s="2" t="b">
        <f t="shared" si="4"/>
        <v>1</v>
      </c>
      <c r="AB29" s="2" t="b">
        <f t="shared" si="4"/>
        <v>0</v>
      </c>
      <c r="AC29" s="2" t="b">
        <f t="shared" si="4"/>
        <v>1</v>
      </c>
      <c r="AD29" s="2" t="b">
        <f t="shared" si="4"/>
        <v>1</v>
      </c>
      <c r="AE29" s="2" t="b">
        <f t="shared" si="4"/>
        <v>1</v>
      </c>
      <c r="AF29" s="2" t="b">
        <f t="shared" si="4"/>
        <v>1</v>
      </c>
      <c r="AG29" s="2" t="b">
        <f t="shared" si="4"/>
        <v>1</v>
      </c>
      <c r="AH29" s="2" t="b">
        <f t="shared" si="4"/>
        <v>1</v>
      </c>
      <c r="AI29" s="2" t="b">
        <f t="shared" si="4"/>
        <v>1</v>
      </c>
      <c r="AJ29" s="2" t="b">
        <f t="shared" si="4"/>
        <v>0</v>
      </c>
      <c r="AK29" s="2" t="b">
        <f t="shared" si="4"/>
        <v>1</v>
      </c>
      <c r="AL29" s="2" t="b">
        <f t="shared" si="4"/>
        <v>1</v>
      </c>
      <c r="AM29" s="2" t="b">
        <f t="shared" si="4"/>
        <v>1</v>
      </c>
      <c r="AN29" s="2" t="b">
        <f t="shared" si="4"/>
        <v>1</v>
      </c>
      <c r="AO29" s="2" t="b">
        <f t="shared" si="4"/>
        <v>1</v>
      </c>
      <c r="AP29" s="2" t="b">
        <f t="shared" si="4"/>
        <v>1</v>
      </c>
      <c r="AQ29" s="2" t="b">
        <f t="shared" si="4"/>
        <v>1</v>
      </c>
      <c r="AR29" s="2"/>
    </row>
    <row r="30" spans="4:44" ht="3.75" customHeight="1">
      <c r="D30" s="26"/>
      <c r="F30" s="2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4:44" ht="12.75">
      <c r="D31" s="26" t="b">
        <f>Layout!D43</f>
        <v>0</v>
      </c>
      <c r="F31" s="23">
        <f>Layout!A43</f>
        <v>4</v>
      </c>
      <c r="I31" s="2" t="b">
        <f aca="true" t="shared" si="5" ref="I31:AQ31">AND($F31&lt;&gt;0,$F31&lt;&gt;H$8)</f>
        <v>1</v>
      </c>
      <c r="J31" s="2" t="b">
        <f t="shared" si="5"/>
        <v>1</v>
      </c>
      <c r="K31" s="2" t="b">
        <f t="shared" si="5"/>
        <v>1</v>
      </c>
      <c r="L31" s="2" t="b">
        <f t="shared" si="5"/>
        <v>1</v>
      </c>
      <c r="M31" s="2" t="b">
        <f t="shared" si="5"/>
        <v>1</v>
      </c>
      <c r="N31" s="2" t="b">
        <f t="shared" si="5"/>
        <v>0</v>
      </c>
      <c r="O31" s="2" t="b">
        <f t="shared" si="5"/>
        <v>1</v>
      </c>
      <c r="P31" s="2" t="b">
        <f t="shared" si="5"/>
        <v>1</v>
      </c>
      <c r="Q31" s="2" t="b">
        <f t="shared" si="5"/>
        <v>1</v>
      </c>
      <c r="R31" s="2" t="b">
        <f t="shared" si="5"/>
        <v>1</v>
      </c>
      <c r="S31" s="2" t="b">
        <f t="shared" si="5"/>
        <v>1</v>
      </c>
      <c r="T31" s="2" t="b">
        <f t="shared" si="5"/>
        <v>1</v>
      </c>
      <c r="U31" s="2" t="b">
        <f t="shared" si="5"/>
        <v>1</v>
      </c>
      <c r="V31" s="2" t="b">
        <f t="shared" si="5"/>
        <v>0</v>
      </c>
      <c r="W31" s="2" t="b">
        <f t="shared" si="5"/>
        <v>1</v>
      </c>
      <c r="X31" s="2" t="b">
        <f t="shared" si="5"/>
        <v>1</v>
      </c>
      <c r="Y31" s="2" t="b">
        <f t="shared" si="5"/>
        <v>1</v>
      </c>
      <c r="Z31" s="2" t="b">
        <f t="shared" si="5"/>
        <v>1</v>
      </c>
      <c r="AA31" s="2" t="b">
        <f t="shared" si="5"/>
        <v>1</v>
      </c>
      <c r="AB31" s="2" t="b">
        <f t="shared" si="5"/>
        <v>1</v>
      </c>
      <c r="AC31" s="2" t="b">
        <f t="shared" si="5"/>
        <v>1</v>
      </c>
      <c r="AD31" s="2" t="b">
        <f t="shared" si="5"/>
        <v>0</v>
      </c>
      <c r="AE31" s="2" t="b">
        <f t="shared" si="5"/>
        <v>1</v>
      </c>
      <c r="AF31" s="2" t="b">
        <f t="shared" si="5"/>
        <v>1</v>
      </c>
      <c r="AG31" s="2" t="b">
        <f t="shared" si="5"/>
        <v>1</v>
      </c>
      <c r="AH31" s="2" t="b">
        <f t="shared" si="5"/>
        <v>1</v>
      </c>
      <c r="AI31" s="2" t="b">
        <f t="shared" si="5"/>
        <v>1</v>
      </c>
      <c r="AJ31" s="2" t="b">
        <f t="shared" si="5"/>
        <v>1</v>
      </c>
      <c r="AK31" s="2" t="b">
        <f t="shared" si="5"/>
        <v>1</v>
      </c>
      <c r="AL31" s="2" t="b">
        <f t="shared" si="5"/>
        <v>0</v>
      </c>
      <c r="AM31" s="2" t="b">
        <f t="shared" si="5"/>
        <v>1</v>
      </c>
      <c r="AN31" s="2" t="b">
        <f t="shared" si="5"/>
        <v>1</v>
      </c>
      <c r="AO31" s="2" t="b">
        <f t="shared" si="5"/>
        <v>1</v>
      </c>
      <c r="AP31" s="2" t="b">
        <f t="shared" si="5"/>
        <v>1</v>
      </c>
      <c r="AQ31" s="2" t="b">
        <f t="shared" si="5"/>
        <v>1</v>
      </c>
      <c r="AR31" s="2"/>
    </row>
    <row r="32" spans="4:44" ht="3.75" customHeight="1">
      <c r="D32" s="26"/>
      <c r="F32" s="2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4:44" ht="12.75">
      <c r="D33" s="26" t="b">
        <f>Layout!D41</f>
        <v>0</v>
      </c>
      <c r="F33" s="23">
        <f>Layout!A41</f>
        <v>2</v>
      </c>
      <c r="I33" s="2" t="b">
        <f aca="true" t="shared" si="6" ref="I33:AQ33">AND($F33&lt;&gt;0,$F33&lt;&gt;H$8)</f>
        <v>1</v>
      </c>
      <c r="J33" s="2" t="b">
        <f t="shared" si="6"/>
        <v>0</v>
      </c>
      <c r="K33" s="2" t="b">
        <f t="shared" si="6"/>
        <v>1</v>
      </c>
      <c r="L33" s="2" t="b">
        <f t="shared" si="6"/>
        <v>1</v>
      </c>
      <c r="M33" s="2" t="b">
        <f t="shared" si="6"/>
        <v>1</v>
      </c>
      <c r="N33" s="2" t="b">
        <f t="shared" si="6"/>
        <v>1</v>
      </c>
      <c r="O33" s="2" t="b">
        <f t="shared" si="6"/>
        <v>1</v>
      </c>
      <c r="P33" s="2" t="b">
        <f t="shared" si="6"/>
        <v>1</v>
      </c>
      <c r="Q33" s="2" t="b">
        <f t="shared" si="6"/>
        <v>1</v>
      </c>
      <c r="R33" s="2" t="b">
        <f t="shared" si="6"/>
        <v>0</v>
      </c>
      <c r="S33" s="2" t="b">
        <f t="shared" si="6"/>
        <v>1</v>
      </c>
      <c r="T33" s="2" t="b">
        <f t="shared" si="6"/>
        <v>1</v>
      </c>
      <c r="U33" s="2" t="b">
        <f t="shared" si="6"/>
        <v>1</v>
      </c>
      <c r="V33" s="2" t="b">
        <f t="shared" si="6"/>
        <v>1</v>
      </c>
      <c r="W33" s="2" t="b">
        <f t="shared" si="6"/>
        <v>1</v>
      </c>
      <c r="X33" s="2" t="b">
        <f t="shared" si="6"/>
        <v>1</v>
      </c>
      <c r="Y33" s="2" t="b">
        <f t="shared" si="6"/>
        <v>1</v>
      </c>
      <c r="Z33" s="2" t="b">
        <f t="shared" si="6"/>
        <v>0</v>
      </c>
      <c r="AA33" s="2" t="b">
        <f t="shared" si="6"/>
        <v>1</v>
      </c>
      <c r="AB33" s="2" t="b">
        <f t="shared" si="6"/>
        <v>1</v>
      </c>
      <c r="AC33" s="2" t="b">
        <f t="shared" si="6"/>
        <v>1</v>
      </c>
      <c r="AD33" s="2" t="b">
        <f t="shared" si="6"/>
        <v>1</v>
      </c>
      <c r="AE33" s="2" t="b">
        <f t="shared" si="6"/>
        <v>1</v>
      </c>
      <c r="AF33" s="2" t="b">
        <f t="shared" si="6"/>
        <v>1</v>
      </c>
      <c r="AG33" s="2" t="b">
        <f t="shared" si="6"/>
        <v>1</v>
      </c>
      <c r="AH33" s="2" t="b">
        <f t="shared" si="6"/>
        <v>0</v>
      </c>
      <c r="AI33" s="2" t="b">
        <f t="shared" si="6"/>
        <v>1</v>
      </c>
      <c r="AJ33" s="2" t="b">
        <f t="shared" si="6"/>
        <v>1</v>
      </c>
      <c r="AK33" s="2" t="b">
        <f t="shared" si="6"/>
        <v>1</v>
      </c>
      <c r="AL33" s="2" t="b">
        <f t="shared" si="6"/>
        <v>1</v>
      </c>
      <c r="AM33" s="2" t="b">
        <f t="shared" si="6"/>
        <v>1</v>
      </c>
      <c r="AN33" s="2" t="b">
        <f t="shared" si="6"/>
        <v>1</v>
      </c>
      <c r="AO33" s="2" t="b">
        <f t="shared" si="6"/>
        <v>1</v>
      </c>
      <c r="AP33" s="2" t="b">
        <f t="shared" si="6"/>
        <v>0</v>
      </c>
      <c r="AQ33" s="2" t="b">
        <f t="shared" si="6"/>
        <v>1</v>
      </c>
      <c r="AR33" s="2"/>
    </row>
    <row r="34" spans="4:44" ht="3.75" customHeight="1">
      <c r="D34" s="26"/>
      <c r="F34" s="2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4:44" ht="12.75">
      <c r="D35" s="26" t="b">
        <f>Layout!D39</f>
        <v>0</v>
      </c>
      <c r="F35" s="23">
        <f>Layout!A39</f>
        <v>3</v>
      </c>
      <c r="I35" s="2" t="b">
        <f aca="true" t="shared" si="7" ref="I35:AQ35">AND($F35&lt;&gt;0,$F35&lt;&gt;H$8)</f>
        <v>1</v>
      </c>
      <c r="J35" s="2" t="b">
        <f t="shared" si="7"/>
        <v>1</v>
      </c>
      <c r="K35" s="2" t="b">
        <f t="shared" si="7"/>
        <v>1</v>
      </c>
      <c r="L35" s="2" t="b">
        <f t="shared" si="7"/>
        <v>1</v>
      </c>
      <c r="M35" s="2" t="b">
        <f t="shared" si="7"/>
        <v>1</v>
      </c>
      <c r="N35" s="2" t="b">
        <f t="shared" si="7"/>
        <v>1</v>
      </c>
      <c r="O35" s="2" t="b">
        <f t="shared" si="7"/>
        <v>1</v>
      </c>
      <c r="P35" s="2" t="b">
        <f t="shared" si="7"/>
        <v>0</v>
      </c>
      <c r="Q35" s="2" t="b">
        <f t="shared" si="7"/>
        <v>1</v>
      </c>
      <c r="R35" s="2" t="b">
        <f t="shared" si="7"/>
        <v>1</v>
      </c>
      <c r="S35" s="2" t="b">
        <f t="shared" si="7"/>
        <v>1</v>
      </c>
      <c r="T35" s="2" t="b">
        <f t="shared" si="7"/>
        <v>1</v>
      </c>
      <c r="U35" s="2" t="b">
        <f t="shared" si="7"/>
        <v>1</v>
      </c>
      <c r="V35" s="2" t="b">
        <f t="shared" si="7"/>
        <v>1</v>
      </c>
      <c r="W35" s="2" t="b">
        <f t="shared" si="7"/>
        <v>1</v>
      </c>
      <c r="X35" s="2" t="b">
        <f t="shared" si="7"/>
        <v>0</v>
      </c>
      <c r="Y35" s="2" t="b">
        <f t="shared" si="7"/>
        <v>1</v>
      </c>
      <c r="Z35" s="2" t="b">
        <f t="shared" si="7"/>
        <v>1</v>
      </c>
      <c r="AA35" s="2" t="b">
        <f t="shared" si="7"/>
        <v>1</v>
      </c>
      <c r="AB35" s="2" t="b">
        <f t="shared" si="7"/>
        <v>1</v>
      </c>
      <c r="AC35" s="2" t="b">
        <f t="shared" si="7"/>
        <v>1</v>
      </c>
      <c r="AD35" s="2" t="b">
        <f t="shared" si="7"/>
        <v>1</v>
      </c>
      <c r="AE35" s="2" t="b">
        <f t="shared" si="7"/>
        <v>1</v>
      </c>
      <c r="AF35" s="2" t="b">
        <f t="shared" si="7"/>
        <v>0</v>
      </c>
      <c r="AG35" s="2" t="b">
        <f t="shared" si="7"/>
        <v>1</v>
      </c>
      <c r="AH35" s="2" t="b">
        <f t="shared" si="7"/>
        <v>1</v>
      </c>
      <c r="AI35" s="2" t="b">
        <f t="shared" si="7"/>
        <v>1</v>
      </c>
      <c r="AJ35" s="2" t="b">
        <f t="shared" si="7"/>
        <v>1</v>
      </c>
      <c r="AK35" s="2" t="b">
        <f t="shared" si="7"/>
        <v>1</v>
      </c>
      <c r="AL35" s="2" t="b">
        <f t="shared" si="7"/>
        <v>1</v>
      </c>
      <c r="AM35" s="2" t="b">
        <f t="shared" si="7"/>
        <v>1</v>
      </c>
      <c r="AN35" s="2" t="b">
        <f t="shared" si="7"/>
        <v>0</v>
      </c>
      <c r="AO35" s="2" t="b">
        <f t="shared" si="7"/>
        <v>1</v>
      </c>
      <c r="AP35" s="2" t="b">
        <f t="shared" si="7"/>
        <v>1</v>
      </c>
      <c r="AQ35" s="2" t="b">
        <f t="shared" si="7"/>
        <v>1</v>
      </c>
      <c r="AR35" s="2"/>
    </row>
    <row r="36" spans="1:44" ht="3.75" customHeight="1">
      <c r="A36" s="17"/>
      <c r="B36" s="17"/>
      <c r="C36" s="29"/>
      <c r="D36" s="26"/>
      <c r="E36" s="13"/>
      <c r="G36" s="58">
        <f>IF(Q2,G38,"")</f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4:44" ht="12.75">
      <c r="D37" s="26" t="b">
        <f>Layout!D37</f>
        <v>1</v>
      </c>
      <c r="F37" s="23">
        <f>Layout!A37</f>
        <v>1</v>
      </c>
      <c r="I37" s="2" t="b">
        <f aca="true" t="shared" si="8" ref="I37:AQ37">AND($F37&lt;&gt;0,$F37&lt;&gt;H$8)</f>
        <v>1</v>
      </c>
      <c r="J37" s="2" t="b">
        <f t="shared" si="8"/>
        <v>1</v>
      </c>
      <c r="K37" s="2" t="b">
        <f t="shared" si="8"/>
        <v>1</v>
      </c>
      <c r="L37" s="2" t="b">
        <f t="shared" si="8"/>
        <v>0</v>
      </c>
      <c r="M37" s="2" t="b">
        <f t="shared" si="8"/>
        <v>1</v>
      </c>
      <c r="N37" s="2" t="b">
        <f t="shared" si="8"/>
        <v>1</v>
      </c>
      <c r="O37" s="2" t="b">
        <f t="shared" si="8"/>
        <v>1</v>
      </c>
      <c r="P37" s="2" t="b">
        <f t="shared" si="8"/>
        <v>1</v>
      </c>
      <c r="Q37" s="2" t="b">
        <f t="shared" si="8"/>
        <v>1</v>
      </c>
      <c r="R37" s="2" t="b">
        <f t="shared" si="8"/>
        <v>1</v>
      </c>
      <c r="S37" s="2" t="b">
        <f t="shared" si="8"/>
        <v>1</v>
      </c>
      <c r="T37" s="2" t="b">
        <f t="shared" si="8"/>
        <v>0</v>
      </c>
      <c r="U37" s="2" t="b">
        <f t="shared" si="8"/>
        <v>1</v>
      </c>
      <c r="V37" s="2" t="b">
        <f t="shared" si="8"/>
        <v>1</v>
      </c>
      <c r="W37" s="2" t="b">
        <f t="shared" si="8"/>
        <v>1</v>
      </c>
      <c r="X37" s="2" t="b">
        <f t="shared" si="8"/>
        <v>1</v>
      </c>
      <c r="Y37" s="2" t="b">
        <f t="shared" si="8"/>
        <v>1</v>
      </c>
      <c r="Z37" s="2" t="b">
        <f t="shared" si="8"/>
        <v>1</v>
      </c>
      <c r="AA37" s="2" t="b">
        <f t="shared" si="8"/>
        <v>1</v>
      </c>
      <c r="AB37" s="2" t="b">
        <f t="shared" si="8"/>
        <v>0</v>
      </c>
      <c r="AC37" s="2" t="b">
        <f t="shared" si="8"/>
        <v>1</v>
      </c>
      <c r="AD37" s="2" t="b">
        <f t="shared" si="8"/>
        <v>1</v>
      </c>
      <c r="AE37" s="2" t="b">
        <f t="shared" si="8"/>
        <v>1</v>
      </c>
      <c r="AF37" s="2" t="b">
        <f t="shared" si="8"/>
        <v>1</v>
      </c>
      <c r="AG37" s="2" t="b">
        <f t="shared" si="8"/>
        <v>1</v>
      </c>
      <c r="AH37" s="2" t="b">
        <f t="shared" si="8"/>
        <v>1</v>
      </c>
      <c r="AI37" s="2" t="b">
        <f t="shared" si="8"/>
        <v>1</v>
      </c>
      <c r="AJ37" s="2" t="b">
        <f t="shared" si="8"/>
        <v>0</v>
      </c>
      <c r="AK37" s="2" t="b">
        <f t="shared" si="8"/>
        <v>1</v>
      </c>
      <c r="AL37" s="2" t="b">
        <f t="shared" si="8"/>
        <v>1</v>
      </c>
      <c r="AM37" s="2" t="b">
        <f t="shared" si="8"/>
        <v>1</v>
      </c>
      <c r="AN37" s="2" t="b">
        <f t="shared" si="8"/>
        <v>1</v>
      </c>
      <c r="AO37" s="2" t="b">
        <f t="shared" si="8"/>
        <v>1</v>
      </c>
      <c r="AP37" s="2" t="b">
        <f t="shared" si="8"/>
        <v>1</v>
      </c>
      <c r="AQ37" s="2" t="b">
        <f t="shared" si="8"/>
        <v>1</v>
      </c>
      <c r="AR37" s="2"/>
    </row>
    <row r="38" spans="4:44" ht="3.75" customHeight="1">
      <c r="D38" s="26"/>
      <c r="F38" s="23"/>
      <c r="G38" s="58" t="str">
        <f>Layout!G36</f>
        <v>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̲͟͟͟_  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4:44" ht="12.75">
      <c r="D39" s="26" t="b">
        <f>Layout!D35</f>
        <v>0</v>
      </c>
      <c r="F39" s="23">
        <f>Layout!A35</f>
        <v>4</v>
      </c>
      <c r="I39" s="2" t="b">
        <f aca="true" t="shared" si="9" ref="I39:AQ39">AND($F39&lt;&gt;0,$F39&lt;&gt;H$8)</f>
        <v>1</v>
      </c>
      <c r="J39" s="2" t="b">
        <f t="shared" si="9"/>
        <v>1</v>
      </c>
      <c r="K39" s="2" t="b">
        <f t="shared" si="9"/>
        <v>1</v>
      </c>
      <c r="L39" s="2" t="b">
        <f t="shared" si="9"/>
        <v>1</v>
      </c>
      <c r="M39" s="2" t="b">
        <f t="shared" si="9"/>
        <v>1</v>
      </c>
      <c r="N39" s="2" t="b">
        <f t="shared" si="9"/>
        <v>0</v>
      </c>
      <c r="O39" s="2" t="b">
        <f t="shared" si="9"/>
        <v>1</v>
      </c>
      <c r="P39" s="2" t="b">
        <f t="shared" si="9"/>
        <v>1</v>
      </c>
      <c r="Q39" s="2" t="b">
        <f t="shared" si="9"/>
        <v>1</v>
      </c>
      <c r="R39" s="2" t="b">
        <f t="shared" si="9"/>
        <v>1</v>
      </c>
      <c r="S39" s="2" t="b">
        <f t="shared" si="9"/>
        <v>1</v>
      </c>
      <c r="T39" s="2" t="b">
        <f t="shared" si="9"/>
        <v>1</v>
      </c>
      <c r="U39" s="2" t="b">
        <f t="shared" si="9"/>
        <v>1</v>
      </c>
      <c r="V39" s="2" t="b">
        <f t="shared" si="9"/>
        <v>0</v>
      </c>
      <c r="W39" s="2" t="b">
        <f t="shared" si="9"/>
        <v>1</v>
      </c>
      <c r="X39" s="2" t="b">
        <f t="shared" si="9"/>
        <v>1</v>
      </c>
      <c r="Y39" s="2" t="b">
        <f t="shared" si="9"/>
        <v>1</v>
      </c>
      <c r="Z39" s="2" t="b">
        <f t="shared" si="9"/>
        <v>1</v>
      </c>
      <c r="AA39" s="2" t="b">
        <f t="shared" si="9"/>
        <v>1</v>
      </c>
      <c r="AB39" s="2" t="b">
        <f t="shared" si="9"/>
        <v>1</v>
      </c>
      <c r="AC39" s="2" t="b">
        <f t="shared" si="9"/>
        <v>1</v>
      </c>
      <c r="AD39" s="2" t="b">
        <f t="shared" si="9"/>
        <v>0</v>
      </c>
      <c r="AE39" s="2" t="b">
        <f t="shared" si="9"/>
        <v>1</v>
      </c>
      <c r="AF39" s="2" t="b">
        <f t="shared" si="9"/>
        <v>1</v>
      </c>
      <c r="AG39" s="2" t="b">
        <f t="shared" si="9"/>
        <v>1</v>
      </c>
      <c r="AH39" s="2" t="b">
        <f t="shared" si="9"/>
        <v>1</v>
      </c>
      <c r="AI39" s="2" t="b">
        <f t="shared" si="9"/>
        <v>1</v>
      </c>
      <c r="AJ39" s="2" t="b">
        <f t="shared" si="9"/>
        <v>1</v>
      </c>
      <c r="AK39" s="2" t="b">
        <f t="shared" si="9"/>
        <v>1</v>
      </c>
      <c r="AL39" s="2" t="b">
        <f t="shared" si="9"/>
        <v>0</v>
      </c>
      <c r="AM39" s="2" t="b">
        <f t="shared" si="9"/>
        <v>1</v>
      </c>
      <c r="AN39" s="2" t="b">
        <f t="shared" si="9"/>
        <v>1</v>
      </c>
      <c r="AO39" s="2" t="b">
        <f t="shared" si="9"/>
        <v>1</v>
      </c>
      <c r="AP39" s="2" t="b">
        <f t="shared" si="9"/>
        <v>1</v>
      </c>
      <c r="AQ39" s="2" t="b">
        <f t="shared" si="9"/>
        <v>1</v>
      </c>
      <c r="AR39" s="2"/>
    </row>
    <row r="40" spans="1:44" ht="3.75" customHeight="1">
      <c r="A40" s="17"/>
      <c r="B40" s="17"/>
      <c r="C40" s="17"/>
      <c r="D40" s="26"/>
      <c r="F40" s="2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4:44" ht="12.75">
      <c r="D41" s="27" t="b">
        <f>Layout!D33</f>
        <v>0</v>
      </c>
      <c r="F41" s="23">
        <f>Layout!A33</f>
        <v>2</v>
      </c>
      <c r="I41" s="2" t="b">
        <f aca="true" t="shared" si="10" ref="I41:AQ41">AND($F41&lt;&gt;0,$F41&lt;&gt;H$8)</f>
        <v>1</v>
      </c>
      <c r="J41" s="2" t="b">
        <f t="shared" si="10"/>
        <v>0</v>
      </c>
      <c r="K41" s="2" t="b">
        <f t="shared" si="10"/>
        <v>1</v>
      </c>
      <c r="L41" s="2" t="b">
        <f t="shared" si="10"/>
        <v>1</v>
      </c>
      <c r="M41" s="2" t="b">
        <f t="shared" si="10"/>
        <v>1</v>
      </c>
      <c r="N41" s="2" t="b">
        <f t="shared" si="10"/>
        <v>1</v>
      </c>
      <c r="O41" s="2" t="b">
        <f t="shared" si="10"/>
        <v>1</v>
      </c>
      <c r="P41" s="2" t="b">
        <f t="shared" si="10"/>
        <v>1</v>
      </c>
      <c r="Q41" s="2" t="b">
        <f t="shared" si="10"/>
        <v>1</v>
      </c>
      <c r="R41" s="2" t="b">
        <f t="shared" si="10"/>
        <v>0</v>
      </c>
      <c r="S41" s="2" t="b">
        <f t="shared" si="10"/>
        <v>1</v>
      </c>
      <c r="T41" s="2" t="b">
        <f t="shared" si="10"/>
        <v>1</v>
      </c>
      <c r="U41" s="2" t="b">
        <f t="shared" si="10"/>
        <v>1</v>
      </c>
      <c r="V41" s="2" t="b">
        <f t="shared" si="10"/>
        <v>1</v>
      </c>
      <c r="W41" s="2" t="b">
        <f t="shared" si="10"/>
        <v>1</v>
      </c>
      <c r="X41" s="2" t="b">
        <f t="shared" si="10"/>
        <v>1</v>
      </c>
      <c r="Y41" s="2" t="b">
        <f t="shared" si="10"/>
        <v>1</v>
      </c>
      <c r="Z41" s="2" t="b">
        <f t="shared" si="10"/>
        <v>0</v>
      </c>
      <c r="AA41" s="2" t="b">
        <f t="shared" si="10"/>
        <v>1</v>
      </c>
      <c r="AB41" s="2" t="b">
        <f t="shared" si="10"/>
        <v>1</v>
      </c>
      <c r="AC41" s="2" t="b">
        <f t="shared" si="10"/>
        <v>1</v>
      </c>
      <c r="AD41" s="2" t="b">
        <f t="shared" si="10"/>
        <v>1</v>
      </c>
      <c r="AE41" s="2" t="b">
        <f t="shared" si="10"/>
        <v>1</v>
      </c>
      <c r="AF41" s="2" t="b">
        <f t="shared" si="10"/>
        <v>1</v>
      </c>
      <c r="AG41" s="2" t="b">
        <f t="shared" si="10"/>
        <v>1</v>
      </c>
      <c r="AH41" s="2" t="b">
        <f t="shared" si="10"/>
        <v>0</v>
      </c>
      <c r="AI41" s="2" t="b">
        <f t="shared" si="10"/>
        <v>1</v>
      </c>
      <c r="AJ41" s="2" t="b">
        <f t="shared" si="10"/>
        <v>1</v>
      </c>
      <c r="AK41" s="2" t="b">
        <f t="shared" si="10"/>
        <v>1</v>
      </c>
      <c r="AL41" s="2" t="b">
        <f t="shared" si="10"/>
        <v>1</v>
      </c>
      <c r="AM41" s="2" t="b">
        <f t="shared" si="10"/>
        <v>1</v>
      </c>
      <c r="AN41" s="2" t="b">
        <f t="shared" si="10"/>
        <v>1</v>
      </c>
      <c r="AO41" s="2" t="b">
        <f t="shared" si="10"/>
        <v>1</v>
      </c>
      <c r="AP41" s="2" t="b">
        <f t="shared" si="10"/>
        <v>0</v>
      </c>
      <c r="AQ41" s="2" t="b">
        <f t="shared" si="10"/>
        <v>1</v>
      </c>
      <c r="AR41" s="2"/>
    </row>
    <row r="42" spans="1:44" ht="3.75" customHeight="1">
      <c r="A42" s="17"/>
      <c r="B42" s="17"/>
      <c r="C42" s="17"/>
      <c r="D42" s="26"/>
      <c r="F42" s="2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4:44" ht="12.75">
      <c r="D43" s="26" t="b">
        <f>Layout!D31</f>
        <v>0</v>
      </c>
      <c r="F43" s="23">
        <f>Layout!A31</f>
        <v>3</v>
      </c>
      <c r="I43" s="2" t="b">
        <f aca="true" t="shared" si="11" ref="I43:AQ43">AND($F43&lt;&gt;0,$F43&lt;&gt;H$8)</f>
        <v>1</v>
      </c>
      <c r="J43" s="2" t="b">
        <f t="shared" si="11"/>
        <v>1</v>
      </c>
      <c r="K43" s="2" t="b">
        <f t="shared" si="11"/>
        <v>1</v>
      </c>
      <c r="L43" s="2" t="b">
        <f t="shared" si="11"/>
        <v>1</v>
      </c>
      <c r="M43" s="2" t="b">
        <f t="shared" si="11"/>
        <v>1</v>
      </c>
      <c r="N43" s="2" t="b">
        <f t="shared" si="11"/>
        <v>1</v>
      </c>
      <c r="O43" s="2" t="b">
        <f t="shared" si="11"/>
        <v>1</v>
      </c>
      <c r="P43" s="2" t="b">
        <f t="shared" si="11"/>
        <v>0</v>
      </c>
      <c r="Q43" s="2" t="b">
        <f t="shared" si="11"/>
        <v>1</v>
      </c>
      <c r="R43" s="2" t="b">
        <f t="shared" si="11"/>
        <v>1</v>
      </c>
      <c r="S43" s="2" t="b">
        <f t="shared" si="11"/>
        <v>1</v>
      </c>
      <c r="T43" s="2" t="b">
        <f t="shared" si="11"/>
        <v>1</v>
      </c>
      <c r="U43" s="2" t="b">
        <f t="shared" si="11"/>
        <v>1</v>
      </c>
      <c r="V43" s="2" t="b">
        <f t="shared" si="11"/>
        <v>1</v>
      </c>
      <c r="W43" s="2" t="b">
        <f t="shared" si="11"/>
        <v>1</v>
      </c>
      <c r="X43" s="2" t="b">
        <f t="shared" si="11"/>
        <v>0</v>
      </c>
      <c r="Y43" s="2" t="b">
        <f t="shared" si="11"/>
        <v>1</v>
      </c>
      <c r="Z43" s="2" t="b">
        <f t="shared" si="11"/>
        <v>1</v>
      </c>
      <c r="AA43" s="2" t="b">
        <f t="shared" si="11"/>
        <v>1</v>
      </c>
      <c r="AB43" s="2" t="b">
        <f t="shared" si="11"/>
        <v>1</v>
      </c>
      <c r="AC43" s="2" t="b">
        <f t="shared" si="11"/>
        <v>1</v>
      </c>
      <c r="AD43" s="2" t="b">
        <f t="shared" si="11"/>
        <v>1</v>
      </c>
      <c r="AE43" s="2" t="b">
        <f t="shared" si="11"/>
        <v>1</v>
      </c>
      <c r="AF43" s="2" t="b">
        <f t="shared" si="11"/>
        <v>0</v>
      </c>
      <c r="AG43" s="2" t="b">
        <f t="shared" si="11"/>
        <v>1</v>
      </c>
      <c r="AH43" s="2" t="b">
        <f t="shared" si="11"/>
        <v>1</v>
      </c>
      <c r="AI43" s="2" t="b">
        <f t="shared" si="11"/>
        <v>1</v>
      </c>
      <c r="AJ43" s="2" t="b">
        <f t="shared" si="11"/>
        <v>1</v>
      </c>
      <c r="AK43" s="2" t="b">
        <f t="shared" si="11"/>
        <v>1</v>
      </c>
      <c r="AL43" s="2" t="b">
        <f t="shared" si="11"/>
        <v>1</v>
      </c>
      <c r="AM43" s="2" t="b">
        <f t="shared" si="11"/>
        <v>1</v>
      </c>
      <c r="AN43" s="2" t="b">
        <f t="shared" si="11"/>
        <v>0</v>
      </c>
      <c r="AO43" s="2" t="b">
        <f t="shared" si="11"/>
        <v>1</v>
      </c>
      <c r="AP43" s="2" t="b">
        <f t="shared" si="11"/>
        <v>1</v>
      </c>
      <c r="AQ43" s="2" t="b">
        <f t="shared" si="11"/>
        <v>1</v>
      </c>
      <c r="AR43" s="2"/>
    </row>
    <row r="44" spans="4:44" ht="3.75" customHeight="1">
      <c r="D44" s="26"/>
      <c r="F44" s="2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4:44" ht="12.75">
      <c r="D45" s="26" t="b">
        <f>Layout!D29</f>
        <v>0</v>
      </c>
      <c r="F45" s="23">
        <f>Layout!A29</f>
        <v>1</v>
      </c>
      <c r="I45" s="2" t="b">
        <f aca="true" t="shared" si="12" ref="I45:AQ45">AND($F45&lt;&gt;0,$F45&lt;&gt;H$8)</f>
        <v>1</v>
      </c>
      <c r="J45" s="2" t="b">
        <f t="shared" si="12"/>
        <v>1</v>
      </c>
      <c r="K45" s="2" t="b">
        <f t="shared" si="12"/>
        <v>1</v>
      </c>
      <c r="L45" s="2" t="b">
        <f t="shared" si="12"/>
        <v>0</v>
      </c>
      <c r="M45" s="2" t="b">
        <f t="shared" si="12"/>
        <v>1</v>
      </c>
      <c r="N45" s="2" t="b">
        <f t="shared" si="12"/>
        <v>1</v>
      </c>
      <c r="O45" s="2" t="b">
        <f t="shared" si="12"/>
        <v>1</v>
      </c>
      <c r="P45" s="2" t="b">
        <f t="shared" si="12"/>
        <v>1</v>
      </c>
      <c r="Q45" s="2" t="b">
        <f t="shared" si="12"/>
        <v>1</v>
      </c>
      <c r="R45" s="2" t="b">
        <f t="shared" si="12"/>
        <v>1</v>
      </c>
      <c r="S45" s="2" t="b">
        <f t="shared" si="12"/>
        <v>1</v>
      </c>
      <c r="T45" s="2" t="b">
        <f t="shared" si="12"/>
        <v>0</v>
      </c>
      <c r="U45" s="2" t="b">
        <f t="shared" si="12"/>
        <v>1</v>
      </c>
      <c r="V45" s="2" t="b">
        <f t="shared" si="12"/>
        <v>1</v>
      </c>
      <c r="W45" s="2" t="b">
        <f t="shared" si="12"/>
        <v>1</v>
      </c>
      <c r="X45" s="2" t="b">
        <f t="shared" si="12"/>
        <v>1</v>
      </c>
      <c r="Y45" s="2" t="b">
        <f t="shared" si="12"/>
        <v>1</v>
      </c>
      <c r="Z45" s="2" t="b">
        <f t="shared" si="12"/>
        <v>1</v>
      </c>
      <c r="AA45" s="2" t="b">
        <f t="shared" si="12"/>
        <v>1</v>
      </c>
      <c r="AB45" s="2" t="b">
        <f t="shared" si="12"/>
        <v>0</v>
      </c>
      <c r="AC45" s="2" t="b">
        <f t="shared" si="12"/>
        <v>1</v>
      </c>
      <c r="AD45" s="2" t="b">
        <f t="shared" si="12"/>
        <v>1</v>
      </c>
      <c r="AE45" s="2" t="b">
        <f t="shared" si="12"/>
        <v>1</v>
      </c>
      <c r="AF45" s="2" t="b">
        <f t="shared" si="12"/>
        <v>1</v>
      </c>
      <c r="AG45" s="2" t="b">
        <f t="shared" si="12"/>
        <v>1</v>
      </c>
      <c r="AH45" s="2" t="b">
        <f t="shared" si="12"/>
        <v>1</v>
      </c>
      <c r="AI45" s="2" t="b">
        <f t="shared" si="12"/>
        <v>1</v>
      </c>
      <c r="AJ45" s="2" t="b">
        <f t="shared" si="12"/>
        <v>0</v>
      </c>
      <c r="AK45" s="2" t="b">
        <f t="shared" si="12"/>
        <v>1</v>
      </c>
      <c r="AL45" s="2" t="b">
        <f t="shared" si="12"/>
        <v>1</v>
      </c>
      <c r="AM45" s="2" t="b">
        <f t="shared" si="12"/>
        <v>1</v>
      </c>
      <c r="AN45" s="2" t="b">
        <f t="shared" si="12"/>
        <v>1</v>
      </c>
      <c r="AO45" s="2" t="b">
        <f t="shared" si="12"/>
        <v>1</v>
      </c>
      <c r="AP45" s="2" t="b">
        <f t="shared" si="12"/>
        <v>1</v>
      </c>
      <c r="AQ45" s="2" t="b">
        <f t="shared" si="12"/>
        <v>1</v>
      </c>
      <c r="AR45" s="2"/>
    </row>
    <row r="46" spans="1:44" ht="3.75" customHeight="1">
      <c r="A46" s="17"/>
      <c r="B46" s="17"/>
      <c r="C46" s="17"/>
      <c r="D46" s="26"/>
      <c r="F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4:44" ht="12.75">
      <c r="D47" s="26" t="b">
        <f>Layout!D27</f>
        <v>0</v>
      </c>
      <c r="F47" s="23">
        <f>Layout!A27</f>
        <v>4</v>
      </c>
      <c r="I47" s="2" t="b">
        <f aca="true" t="shared" si="13" ref="I47:AQ47">AND($F47&lt;&gt;0,$F47&lt;&gt;H$8)</f>
        <v>1</v>
      </c>
      <c r="J47" s="2" t="b">
        <f t="shared" si="13"/>
        <v>1</v>
      </c>
      <c r="K47" s="2" t="b">
        <f t="shared" si="13"/>
        <v>1</v>
      </c>
      <c r="L47" s="2" t="b">
        <f t="shared" si="13"/>
        <v>1</v>
      </c>
      <c r="M47" s="2" t="b">
        <f t="shared" si="13"/>
        <v>1</v>
      </c>
      <c r="N47" s="2" t="b">
        <f t="shared" si="13"/>
        <v>0</v>
      </c>
      <c r="O47" s="2" t="b">
        <f t="shared" si="13"/>
        <v>1</v>
      </c>
      <c r="P47" s="2" t="b">
        <f t="shared" si="13"/>
        <v>1</v>
      </c>
      <c r="Q47" s="2" t="b">
        <f t="shared" si="13"/>
        <v>1</v>
      </c>
      <c r="R47" s="2" t="b">
        <f t="shared" si="13"/>
        <v>1</v>
      </c>
      <c r="S47" s="2" t="b">
        <f t="shared" si="13"/>
        <v>1</v>
      </c>
      <c r="T47" s="2" t="b">
        <f t="shared" si="13"/>
        <v>1</v>
      </c>
      <c r="U47" s="2" t="b">
        <f t="shared" si="13"/>
        <v>1</v>
      </c>
      <c r="V47" s="2" t="b">
        <f t="shared" si="13"/>
        <v>0</v>
      </c>
      <c r="W47" s="2" t="b">
        <f t="shared" si="13"/>
        <v>1</v>
      </c>
      <c r="X47" s="2" t="b">
        <f t="shared" si="13"/>
        <v>1</v>
      </c>
      <c r="Y47" s="2" t="b">
        <f t="shared" si="13"/>
        <v>1</v>
      </c>
      <c r="Z47" s="2" t="b">
        <f t="shared" si="13"/>
        <v>1</v>
      </c>
      <c r="AA47" s="2" t="b">
        <f t="shared" si="13"/>
        <v>1</v>
      </c>
      <c r="AB47" s="2" t="b">
        <f t="shared" si="13"/>
        <v>1</v>
      </c>
      <c r="AC47" s="2" t="b">
        <f t="shared" si="13"/>
        <v>1</v>
      </c>
      <c r="AD47" s="2" t="b">
        <f t="shared" si="13"/>
        <v>0</v>
      </c>
      <c r="AE47" s="2" t="b">
        <f t="shared" si="13"/>
        <v>1</v>
      </c>
      <c r="AF47" s="2" t="b">
        <f t="shared" si="13"/>
        <v>1</v>
      </c>
      <c r="AG47" s="2" t="b">
        <f t="shared" si="13"/>
        <v>1</v>
      </c>
      <c r="AH47" s="2" t="b">
        <f t="shared" si="13"/>
        <v>1</v>
      </c>
      <c r="AI47" s="2" t="b">
        <f t="shared" si="13"/>
        <v>1</v>
      </c>
      <c r="AJ47" s="2" t="b">
        <f t="shared" si="13"/>
        <v>1</v>
      </c>
      <c r="AK47" s="2" t="b">
        <f t="shared" si="13"/>
        <v>1</v>
      </c>
      <c r="AL47" s="2" t="b">
        <f t="shared" si="13"/>
        <v>0</v>
      </c>
      <c r="AM47" s="2" t="b">
        <f t="shared" si="13"/>
        <v>1</v>
      </c>
      <c r="AN47" s="2" t="b">
        <f t="shared" si="13"/>
        <v>1</v>
      </c>
      <c r="AO47" s="2" t="b">
        <f t="shared" si="13"/>
        <v>1</v>
      </c>
      <c r="AP47" s="2" t="b">
        <f t="shared" si="13"/>
        <v>1</v>
      </c>
      <c r="AQ47" s="2" t="b">
        <f t="shared" si="13"/>
        <v>1</v>
      </c>
      <c r="AR47" s="2"/>
    </row>
    <row r="48" spans="1:44" ht="3.75" customHeight="1">
      <c r="A48" s="17"/>
      <c r="B48" s="17"/>
      <c r="C48" s="17"/>
      <c r="D48" s="26"/>
      <c r="F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4:44" ht="12.75">
      <c r="D49" s="26" t="b">
        <f>Layout!D25</f>
        <v>0</v>
      </c>
      <c r="F49" s="23">
        <f>Layout!A25</f>
        <v>2</v>
      </c>
      <c r="I49" s="2" t="b">
        <f aca="true" t="shared" si="14" ref="I49:AQ49">AND($F49&lt;&gt;0,$F49&lt;&gt;H$8)</f>
        <v>1</v>
      </c>
      <c r="J49" s="2" t="b">
        <f t="shared" si="14"/>
        <v>0</v>
      </c>
      <c r="K49" s="2" t="b">
        <f t="shared" si="14"/>
        <v>1</v>
      </c>
      <c r="L49" s="2" t="b">
        <f t="shared" si="14"/>
        <v>1</v>
      </c>
      <c r="M49" s="2" t="b">
        <f t="shared" si="14"/>
        <v>1</v>
      </c>
      <c r="N49" s="2" t="b">
        <f t="shared" si="14"/>
        <v>1</v>
      </c>
      <c r="O49" s="2" t="b">
        <f t="shared" si="14"/>
        <v>1</v>
      </c>
      <c r="P49" s="2" t="b">
        <f t="shared" si="14"/>
        <v>1</v>
      </c>
      <c r="Q49" s="2" t="b">
        <f t="shared" si="14"/>
        <v>1</v>
      </c>
      <c r="R49" s="2" t="b">
        <f t="shared" si="14"/>
        <v>0</v>
      </c>
      <c r="S49" s="2" t="b">
        <f t="shared" si="14"/>
        <v>1</v>
      </c>
      <c r="T49" s="2" t="b">
        <f t="shared" si="14"/>
        <v>1</v>
      </c>
      <c r="U49" s="2" t="b">
        <f t="shared" si="14"/>
        <v>1</v>
      </c>
      <c r="V49" s="2" t="b">
        <f t="shared" si="14"/>
        <v>1</v>
      </c>
      <c r="W49" s="2" t="b">
        <f t="shared" si="14"/>
        <v>1</v>
      </c>
      <c r="X49" s="2" t="b">
        <f t="shared" si="14"/>
        <v>1</v>
      </c>
      <c r="Y49" s="2" t="b">
        <f t="shared" si="14"/>
        <v>1</v>
      </c>
      <c r="Z49" s="2" t="b">
        <f t="shared" si="14"/>
        <v>0</v>
      </c>
      <c r="AA49" s="2" t="b">
        <f t="shared" si="14"/>
        <v>1</v>
      </c>
      <c r="AB49" s="2" t="b">
        <f t="shared" si="14"/>
        <v>1</v>
      </c>
      <c r="AC49" s="2" t="b">
        <f t="shared" si="14"/>
        <v>1</v>
      </c>
      <c r="AD49" s="2" t="b">
        <f t="shared" si="14"/>
        <v>1</v>
      </c>
      <c r="AE49" s="2" t="b">
        <f t="shared" si="14"/>
        <v>1</v>
      </c>
      <c r="AF49" s="2" t="b">
        <f t="shared" si="14"/>
        <v>1</v>
      </c>
      <c r="AG49" s="2" t="b">
        <f t="shared" si="14"/>
        <v>1</v>
      </c>
      <c r="AH49" s="2" t="b">
        <f t="shared" si="14"/>
        <v>0</v>
      </c>
      <c r="AI49" s="2" t="b">
        <f t="shared" si="14"/>
        <v>1</v>
      </c>
      <c r="AJ49" s="2" t="b">
        <f t="shared" si="14"/>
        <v>1</v>
      </c>
      <c r="AK49" s="2" t="b">
        <f t="shared" si="14"/>
        <v>1</v>
      </c>
      <c r="AL49" s="2" t="b">
        <f t="shared" si="14"/>
        <v>1</v>
      </c>
      <c r="AM49" s="2" t="b">
        <f t="shared" si="14"/>
        <v>1</v>
      </c>
      <c r="AN49" s="2" t="b">
        <f t="shared" si="14"/>
        <v>1</v>
      </c>
      <c r="AO49" s="2" t="b">
        <f t="shared" si="14"/>
        <v>1</v>
      </c>
      <c r="AP49" s="2" t="b">
        <f t="shared" si="14"/>
        <v>0</v>
      </c>
      <c r="AQ49" s="2" t="b">
        <f t="shared" si="14"/>
        <v>1</v>
      </c>
      <c r="AR49" s="2"/>
    </row>
    <row r="50" spans="4:44" ht="3.75" customHeight="1">
      <c r="D50" s="26"/>
      <c r="F50" s="2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4:44" ht="12.75">
      <c r="D51" s="26" t="b">
        <f>Layout!D23</f>
        <v>0</v>
      </c>
      <c r="F51" s="23">
        <f>Layout!A23</f>
        <v>3</v>
      </c>
      <c r="I51" s="2" t="b">
        <f aca="true" t="shared" si="15" ref="I51:AQ51">AND($F51&lt;&gt;0,$F51&lt;&gt;H$8)</f>
        <v>1</v>
      </c>
      <c r="J51" s="2" t="b">
        <f t="shared" si="15"/>
        <v>1</v>
      </c>
      <c r="K51" s="2" t="b">
        <f t="shared" si="15"/>
        <v>1</v>
      </c>
      <c r="L51" s="2" t="b">
        <f t="shared" si="15"/>
        <v>1</v>
      </c>
      <c r="M51" s="2" t="b">
        <f t="shared" si="15"/>
        <v>1</v>
      </c>
      <c r="N51" s="2" t="b">
        <f t="shared" si="15"/>
        <v>1</v>
      </c>
      <c r="O51" s="2" t="b">
        <f t="shared" si="15"/>
        <v>1</v>
      </c>
      <c r="P51" s="2" t="b">
        <f t="shared" si="15"/>
        <v>0</v>
      </c>
      <c r="Q51" s="2" t="b">
        <f t="shared" si="15"/>
        <v>1</v>
      </c>
      <c r="R51" s="2" t="b">
        <f t="shared" si="15"/>
        <v>1</v>
      </c>
      <c r="S51" s="2" t="b">
        <f t="shared" si="15"/>
        <v>1</v>
      </c>
      <c r="T51" s="2" t="b">
        <f t="shared" si="15"/>
        <v>1</v>
      </c>
      <c r="U51" s="2" t="b">
        <f t="shared" si="15"/>
        <v>1</v>
      </c>
      <c r="V51" s="2" t="b">
        <f t="shared" si="15"/>
        <v>1</v>
      </c>
      <c r="W51" s="2" t="b">
        <f t="shared" si="15"/>
        <v>1</v>
      </c>
      <c r="X51" s="2" t="b">
        <f t="shared" si="15"/>
        <v>0</v>
      </c>
      <c r="Y51" s="2" t="b">
        <f t="shared" si="15"/>
        <v>1</v>
      </c>
      <c r="Z51" s="2" t="b">
        <f t="shared" si="15"/>
        <v>1</v>
      </c>
      <c r="AA51" s="2" t="b">
        <f t="shared" si="15"/>
        <v>1</v>
      </c>
      <c r="AB51" s="2" t="b">
        <f t="shared" si="15"/>
        <v>1</v>
      </c>
      <c r="AC51" s="2" t="b">
        <f t="shared" si="15"/>
        <v>1</v>
      </c>
      <c r="AD51" s="2" t="b">
        <f t="shared" si="15"/>
        <v>1</v>
      </c>
      <c r="AE51" s="2" t="b">
        <f t="shared" si="15"/>
        <v>1</v>
      </c>
      <c r="AF51" s="2" t="b">
        <f t="shared" si="15"/>
        <v>0</v>
      </c>
      <c r="AG51" s="2" t="b">
        <f t="shared" si="15"/>
        <v>1</v>
      </c>
      <c r="AH51" s="2" t="b">
        <f t="shared" si="15"/>
        <v>1</v>
      </c>
      <c r="AI51" s="2" t="b">
        <f t="shared" si="15"/>
        <v>1</v>
      </c>
      <c r="AJ51" s="2" t="b">
        <f t="shared" si="15"/>
        <v>1</v>
      </c>
      <c r="AK51" s="2" t="b">
        <f t="shared" si="15"/>
        <v>1</v>
      </c>
      <c r="AL51" s="2" t="b">
        <f t="shared" si="15"/>
        <v>1</v>
      </c>
      <c r="AM51" s="2" t="b">
        <f t="shared" si="15"/>
        <v>1</v>
      </c>
      <c r="AN51" s="2" t="b">
        <f t="shared" si="15"/>
        <v>0</v>
      </c>
      <c r="AO51" s="2" t="b">
        <f t="shared" si="15"/>
        <v>1</v>
      </c>
      <c r="AP51" s="2" t="b">
        <f t="shared" si="15"/>
        <v>1</v>
      </c>
      <c r="AQ51" s="2" t="b">
        <f t="shared" si="15"/>
        <v>1</v>
      </c>
      <c r="AR51" s="2"/>
    </row>
    <row r="52" spans="4:44" ht="3.75" customHeight="1">
      <c r="D52" s="26"/>
      <c r="F52" s="2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4:44" ht="12.75">
      <c r="D53" s="26" t="b">
        <f>Layout!D21</f>
        <v>0</v>
      </c>
      <c r="F53" s="23">
        <f>Layout!A21</f>
        <v>1</v>
      </c>
      <c r="I53" s="2" t="b">
        <f aca="true" t="shared" si="16" ref="I53:AQ53">AND($F53&lt;&gt;0,$F53&lt;&gt;H$8)</f>
        <v>1</v>
      </c>
      <c r="J53" s="2" t="b">
        <f t="shared" si="16"/>
        <v>1</v>
      </c>
      <c r="K53" s="2" t="b">
        <f t="shared" si="16"/>
        <v>1</v>
      </c>
      <c r="L53" s="2" t="b">
        <f t="shared" si="16"/>
        <v>0</v>
      </c>
      <c r="M53" s="2" t="b">
        <f t="shared" si="16"/>
        <v>1</v>
      </c>
      <c r="N53" s="2" t="b">
        <f t="shared" si="16"/>
        <v>1</v>
      </c>
      <c r="O53" s="2" t="b">
        <f t="shared" si="16"/>
        <v>1</v>
      </c>
      <c r="P53" s="2" t="b">
        <f t="shared" si="16"/>
        <v>1</v>
      </c>
      <c r="Q53" s="2" t="b">
        <f t="shared" si="16"/>
        <v>1</v>
      </c>
      <c r="R53" s="2" t="b">
        <f t="shared" si="16"/>
        <v>1</v>
      </c>
      <c r="S53" s="2" t="b">
        <f t="shared" si="16"/>
        <v>1</v>
      </c>
      <c r="T53" s="2" t="b">
        <f t="shared" si="16"/>
        <v>0</v>
      </c>
      <c r="U53" s="2" t="b">
        <f t="shared" si="16"/>
        <v>1</v>
      </c>
      <c r="V53" s="2" t="b">
        <f t="shared" si="16"/>
        <v>1</v>
      </c>
      <c r="W53" s="2" t="b">
        <f t="shared" si="16"/>
        <v>1</v>
      </c>
      <c r="X53" s="2" t="b">
        <f t="shared" si="16"/>
        <v>1</v>
      </c>
      <c r="Y53" s="2" t="b">
        <f t="shared" si="16"/>
        <v>1</v>
      </c>
      <c r="Z53" s="2" t="b">
        <f t="shared" si="16"/>
        <v>1</v>
      </c>
      <c r="AA53" s="2" t="b">
        <f t="shared" si="16"/>
        <v>1</v>
      </c>
      <c r="AB53" s="2" t="b">
        <f t="shared" si="16"/>
        <v>0</v>
      </c>
      <c r="AC53" s="2" t="b">
        <f t="shared" si="16"/>
        <v>1</v>
      </c>
      <c r="AD53" s="2" t="b">
        <f t="shared" si="16"/>
        <v>1</v>
      </c>
      <c r="AE53" s="2" t="b">
        <f t="shared" si="16"/>
        <v>1</v>
      </c>
      <c r="AF53" s="2" t="b">
        <f t="shared" si="16"/>
        <v>1</v>
      </c>
      <c r="AG53" s="2" t="b">
        <f t="shared" si="16"/>
        <v>1</v>
      </c>
      <c r="AH53" s="2" t="b">
        <f t="shared" si="16"/>
        <v>1</v>
      </c>
      <c r="AI53" s="2" t="b">
        <f t="shared" si="16"/>
        <v>1</v>
      </c>
      <c r="AJ53" s="2" t="b">
        <f t="shared" si="16"/>
        <v>0</v>
      </c>
      <c r="AK53" s="2" t="b">
        <f t="shared" si="16"/>
        <v>1</v>
      </c>
      <c r="AL53" s="2" t="b">
        <f t="shared" si="16"/>
        <v>1</v>
      </c>
      <c r="AM53" s="2" t="b">
        <f t="shared" si="16"/>
        <v>1</v>
      </c>
      <c r="AN53" s="2" t="b">
        <f t="shared" si="16"/>
        <v>1</v>
      </c>
      <c r="AO53" s="2" t="b">
        <f t="shared" si="16"/>
        <v>1</v>
      </c>
      <c r="AP53" s="2" t="b">
        <f t="shared" si="16"/>
        <v>1</v>
      </c>
      <c r="AQ53" s="2" t="b">
        <f t="shared" si="16"/>
        <v>1</v>
      </c>
      <c r="AR53" s="2"/>
    </row>
    <row r="54" spans="1:44" ht="3.75" customHeight="1">
      <c r="A54" s="17"/>
      <c r="B54" s="17"/>
      <c r="C54" s="17"/>
      <c r="F54" s="2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3" ht="12.75">
      <c r="A55" s="17"/>
      <c r="B55" s="17"/>
      <c r="C55" s="17"/>
    </row>
    <row r="56" spans="3:33" ht="12.75">
      <c r="C56" s="17"/>
      <c r="S56" s="33" t="str">
        <f>Layout!AI56</f>
        <v>Stern</v>
      </c>
      <c r="Y56" s="33" t="s">
        <v>12</v>
      </c>
      <c r="AG56" s="33" t="str">
        <f>Layout!U56</f>
        <v>Bow</v>
      </c>
    </row>
    <row r="57" spans="1:9" ht="12.75">
      <c r="A57" s="17"/>
      <c r="B57" s="17"/>
      <c r="C57" s="17"/>
      <c r="I57" s="58">
        <f>IF(D53,"To continue the pattern, uncheck the last "&amp;$S$15&amp;" rows","")</f>
      </c>
    </row>
    <row r="58" spans="1:3" ht="12.75">
      <c r="A58" s="17"/>
      <c r="B58" s="17"/>
      <c r="C58" s="17"/>
    </row>
    <row r="59" spans="1:43" ht="12.75">
      <c r="A59" s="17"/>
      <c r="B59" s="17"/>
      <c r="C59" s="17"/>
      <c r="K59" s="4" t="str">
        <f>Layout!K59</f>
        <v>Plank ends for the row above those laid: </v>
      </c>
      <c r="L59" s="4">
        <f>Layout!L59</f>
        <v>0</v>
      </c>
      <c r="M59" s="38">
        <f>Layout!A62</f>
        <v>18</v>
      </c>
      <c r="N59" s="38">
        <f>Layout!B59</f>
        <v>0</v>
      </c>
      <c r="O59" s="60">
        <f>IF(M59&gt;=$AS$9+$S$15,M59-$S$15,-1)</f>
        <v>14</v>
      </c>
      <c r="Q59" s="60">
        <f>IF(O59&gt;=$AS$9+$S$15,O59-$S$15,-1)</f>
        <v>10</v>
      </c>
      <c r="S59" s="60">
        <f>IF(Q59&gt;=$AS$9+$S$15,Q59-$S$15,-1)</f>
        <v>6</v>
      </c>
      <c r="U59" s="60">
        <f>IF(S59&gt;=$AS$9+$S$15,S59-$S$15,-1)</f>
        <v>2</v>
      </c>
      <c r="W59" s="60">
        <f>IF(U59&gt;=$AS$9+$S$15,U59-$S$15,-1)</f>
        <v>-1</v>
      </c>
      <c r="Y59" s="60">
        <f>IF(W59&gt;=$AS$9+$S$15,W59-$S$15,-1)</f>
        <v>-1</v>
      </c>
      <c r="AA59" s="60">
        <f>IF(Y59&gt;=$AS$9+$S$15,Y59-$S$15,-1)</f>
        <v>-1</v>
      </c>
      <c r="AC59" s="60">
        <f>IF(AA59&gt;=$AS$9+$S$15,AA59-$S$15,-1)</f>
        <v>-1</v>
      </c>
      <c r="AE59" s="60">
        <f>IF(AC59&gt;=$AS$9+$S$15,AC59-$S$15,-1)</f>
        <v>-1</v>
      </c>
      <c r="AG59" s="60">
        <f>IF(AE59&gt;=$AS$9+$S$15,AE59-$S$15,-1)</f>
        <v>-1</v>
      </c>
      <c r="AI59" s="60">
        <f>IF(AG59&gt;=$AS$9+$S$15,AG59-$S$15,-1)</f>
        <v>-1</v>
      </c>
      <c r="AK59" s="60">
        <f>IF(AI59&gt;=$AS$9+$S$15,AI59-$S$15,-1)</f>
        <v>-1</v>
      </c>
      <c r="AM59" s="60">
        <f>IF(AK59&gt;=$AS$9+$S$15,AK59-$S$15,-1)</f>
        <v>-1</v>
      </c>
      <c r="AO59" s="60">
        <f>IF(AM59&gt;=$AS$9+$S$15,AM59-$S$15,-1)</f>
        <v>-1</v>
      </c>
      <c r="AQ59" s="60">
        <f>IF(AO59&gt;=$AS$9+$S$15,AO59-$S$15,-1)</f>
        <v>-1</v>
      </c>
    </row>
    <row r="60" spans="1:44" ht="12.75">
      <c r="A60" s="17"/>
      <c r="B60" s="17"/>
      <c r="C60" s="17"/>
      <c r="E60"/>
      <c r="H60" s="7"/>
      <c r="J60" s="7"/>
      <c r="L60" s="7"/>
      <c r="M60" s="4"/>
      <c r="N60" s="7"/>
      <c r="P60" s="7"/>
      <c r="R60" s="7"/>
      <c r="T60" s="7"/>
      <c r="V60" s="7"/>
      <c r="X60" s="7"/>
      <c r="Z60" s="7"/>
      <c r="AB60" s="7"/>
      <c r="AD60" s="7"/>
      <c r="AF60" s="7"/>
      <c r="AH60" s="7"/>
      <c r="AJ60" s="7"/>
      <c r="AL60" s="7"/>
      <c r="AN60" s="7"/>
      <c r="AP60" s="7"/>
      <c r="AR60" s="7"/>
    </row>
    <row r="61" spans="1:20" ht="12.75">
      <c r="A61" s="17"/>
      <c r="B61" s="17"/>
      <c r="C61" s="17"/>
      <c r="E61"/>
      <c r="K61" s="4"/>
      <c r="T61" s="4">
        <f>Layout!T62</f>
        <v>0</v>
      </c>
    </row>
    <row r="62" spans="1:43" ht="12.75">
      <c r="A62" s="17"/>
      <c r="B62" s="17"/>
      <c r="C62" s="17"/>
      <c r="E62"/>
      <c r="K62" s="4" t="str">
        <f>Layout!K62</f>
        <v>Plank ends for the row below those laid: </v>
      </c>
      <c r="M62" s="38">
        <f>Layout!A59</f>
        <v>15</v>
      </c>
      <c r="N62" s="38">
        <f>Layout!B62</f>
        <v>0</v>
      </c>
      <c r="O62" s="60">
        <f>IF(M62&gt;=$AS$9+$S$15,M62-$S$15,-1)</f>
        <v>11</v>
      </c>
      <c r="Q62" s="60">
        <f>IF(O62&gt;=$AS$9+$S$15,O62-$S$15,-1)</f>
        <v>7</v>
      </c>
      <c r="S62" s="60">
        <f>IF(Q62&gt;=$AS$9+$S$15,Q62-$S$15,-1)</f>
        <v>3</v>
      </c>
      <c r="U62" s="60">
        <f>IF(S62&gt;=$AS$9+$S$15,S62-$S$15,-1)</f>
        <v>-1</v>
      </c>
      <c r="W62" s="60">
        <f>IF(U62&gt;=$AS$9+$S$15,U62-$S$15,-1)</f>
        <v>-1</v>
      </c>
      <c r="Y62" s="60">
        <f>IF(W62&gt;=$AS$9+$S$15,W62-$S$15,-1)</f>
        <v>-1</v>
      </c>
      <c r="AA62" s="60">
        <f>IF(Y62&gt;=$AS$9+$S$15,Y62-$S$15,-1)</f>
        <v>-1</v>
      </c>
      <c r="AC62" s="60">
        <f>IF(AA62&gt;=$AS$9+$S$15,AA62-$S$15,-1)</f>
        <v>-1</v>
      </c>
      <c r="AE62" s="60">
        <f>IF(AC62&gt;=$AS$9+$S$15,AC62-$S$15,-1)</f>
        <v>-1</v>
      </c>
      <c r="AG62" s="60">
        <f>IF(AE62&gt;=$AS$9+$S$15,AE62-$S$15,-1)</f>
        <v>-1</v>
      </c>
      <c r="AI62" s="60">
        <f>IF(AG62&gt;=$AS$9+$S$15,AG62-$S$15,-1)</f>
        <v>-1</v>
      </c>
      <c r="AK62" s="60">
        <f>IF(AI62&gt;=$AS$9+$S$15,AI62-$S$15,-1)</f>
        <v>-1</v>
      </c>
      <c r="AM62" s="60">
        <f>IF(AK62&gt;=$AS$9+$S$15,AK62-$S$15,-1)</f>
        <v>-1</v>
      </c>
      <c r="AO62" s="60">
        <f>IF(AM62&gt;=$AS$9+$S$15,AM62-$S$15,-1)</f>
        <v>-1</v>
      </c>
      <c r="AQ62" s="60">
        <f>IF(AO62&gt;=$AS$9+$S$15,AO62-$S$15,-1)</f>
        <v>-1</v>
      </c>
    </row>
    <row r="63" spans="1:5" ht="12.75">
      <c r="A63" s="17"/>
      <c r="B63" s="17"/>
      <c r="C63" s="17"/>
      <c r="E63"/>
    </row>
    <row r="64" spans="1:13" ht="12.75">
      <c r="A64" s="17"/>
      <c r="B64" s="17"/>
      <c r="C64" s="17"/>
      <c r="E64"/>
      <c r="M64" s="31"/>
    </row>
    <row r="65" spans="1:5" ht="12.75">
      <c r="A65" s="17"/>
      <c r="B65" s="17"/>
      <c r="C65" s="17"/>
      <c r="E65"/>
    </row>
    <row r="66" spans="1:5" ht="12.75">
      <c r="A66" s="17"/>
      <c r="B66" s="17"/>
      <c r="C66" s="17"/>
      <c r="E66"/>
    </row>
    <row r="67" spans="1:5" ht="12.75">
      <c r="A67" s="17"/>
      <c r="B67" s="17"/>
      <c r="C67" s="17"/>
      <c r="E67"/>
    </row>
    <row r="68" spans="1:5" ht="12.75">
      <c r="A68" s="17"/>
      <c r="B68" s="17"/>
      <c r="C68" s="17"/>
      <c r="E68"/>
    </row>
    <row r="69" spans="1:5" ht="12.75">
      <c r="A69" s="17"/>
      <c r="B69" s="17"/>
      <c r="C69" s="17"/>
      <c r="E69"/>
    </row>
    <row r="70" spans="1:5" ht="12.75">
      <c r="A70" s="17"/>
      <c r="B70" s="17"/>
      <c r="C70" s="17"/>
      <c r="E70"/>
    </row>
    <row r="71" spans="1:5" ht="12.75">
      <c r="A71" s="17"/>
      <c r="B71" s="17"/>
      <c r="C71" s="17"/>
      <c r="E71"/>
    </row>
    <row r="72" spans="1:5" ht="12.75">
      <c r="A72" s="17"/>
      <c r="B72" s="17"/>
      <c r="C72" s="17"/>
      <c r="E72"/>
    </row>
    <row r="73" spans="1:5" ht="12.75">
      <c r="A73" s="17"/>
      <c r="B73" s="17"/>
      <c r="C73" s="17"/>
      <c r="E73"/>
    </row>
    <row r="74" spans="1:5" ht="12.75">
      <c r="A74" s="17"/>
      <c r="B74" s="17"/>
      <c r="C74" s="17"/>
      <c r="E74"/>
    </row>
    <row r="75" spans="1:5" ht="12.75">
      <c r="A75" s="17"/>
      <c r="B75" s="17"/>
      <c r="C75" s="17"/>
      <c r="E75"/>
    </row>
    <row r="76" spans="1:5" ht="12.75">
      <c r="A76" s="17"/>
      <c r="B76" s="17"/>
      <c r="C76" s="17"/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</sheetData>
  <sheetProtection sheet="1" objects="1" scenarios="1" insertRows="0" deleteRows="0"/>
  <conditionalFormatting sqref="I23:AQ23 I25:AQ25 I27:AQ27 I29:AQ29 I31:AQ31 I33:AQ33 I35:AQ35 I37:AQ37 I39:AQ39 I41:AQ41 I43:AQ43 I45:AQ45 I47:AQ47 I49:AQ49 I51:AQ51 I53:AQ53">
    <cfRule type="expression" priority="1" dxfId="3" stopIfTrue="1">
      <formula>AND(I23,$D23)</formula>
    </cfRule>
    <cfRule type="expression" priority="2" dxfId="1" stopIfTrue="1">
      <formula>I23</formula>
    </cfRule>
  </conditionalFormatting>
  <conditionalFormatting sqref="I21:AQ21">
    <cfRule type="expression" priority="3" dxfId="0" stopIfTrue="1">
      <formula>NOT($Q$2)</formula>
    </cfRule>
    <cfRule type="expression" priority="4" dxfId="3" stopIfTrue="1">
      <formula>AND(I21,$D21)</formula>
    </cfRule>
    <cfRule type="expression" priority="5" dxfId="1" stopIfTrue="1">
      <formula>I21</formula>
    </cfRule>
  </conditionalFormatting>
  <conditionalFormatting sqref="I24:AQ24 I26:AQ26 I28:AQ28 I30:AQ30 I32:AQ32 I34:AQ34 AR37:AR54 I38:AQ38 I40:AQ40 I42:AQ42 I44:AQ44 I46:AQ46 I48:AQ48 I50:AQ50 I52:AQ52 I54:AQ54 I22:AQ22 AR21:AR35 I36:AR36">
    <cfRule type="expression" priority="6" dxfId="1" stopIfTrue="1">
      <formula>I21</formula>
    </cfRule>
  </conditionalFormatting>
  <conditionalFormatting sqref="F21">
    <cfRule type="expression" priority="7" dxfId="0" stopIfTrue="1">
      <formula>NOT($Q$2)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28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10.421875" style="10" hidden="1" customWidth="1"/>
  </cols>
  <sheetData>
    <row r="1" ht="23.25">
      <c r="A1" s="8" t="s">
        <v>10</v>
      </c>
    </row>
    <row r="3" spans="3:6" s="10" customFormat="1" ht="12.75" hidden="1">
      <c r="C3" s="11">
        <v>1</v>
      </c>
      <c r="D3" s="11">
        <v>2</v>
      </c>
      <c r="E3" s="11">
        <v>3</v>
      </c>
      <c r="F3" s="11">
        <v>4</v>
      </c>
    </row>
    <row r="4" spans="2:6" ht="12.75">
      <c r="B4" s="10">
        <v>2</v>
      </c>
      <c r="C4" s="9" t="s">
        <v>5</v>
      </c>
      <c r="D4" s="9" t="s">
        <v>6</v>
      </c>
      <c r="E4" s="9" t="s">
        <v>7</v>
      </c>
      <c r="F4" s="9" t="s">
        <v>8</v>
      </c>
    </row>
    <row r="5" spans="2:9" ht="12.75">
      <c r="B5" s="10">
        <v>3</v>
      </c>
      <c r="C5" s="9">
        <v>1</v>
      </c>
      <c r="D5" s="9">
        <v>1</v>
      </c>
      <c r="E5" s="9">
        <v>1</v>
      </c>
      <c r="F5" s="9">
        <v>1</v>
      </c>
      <c r="I5" s="56"/>
    </row>
    <row r="6" spans="2:6" ht="12.75">
      <c r="B6" s="10">
        <v>4</v>
      </c>
      <c r="C6" s="9">
        <v>2</v>
      </c>
      <c r="D6" s="9">
        <v>3</v>
      </c>
      <c r="E6" s="9">
        <v>3</v>
      </c>
      <c r="F6" s="9">
        <v>3</v>
      </c>
    </row>
    <row r="7" spans="2:6" ht="12.75">
      <c r="B7" s="10">
        <v>5</v>
      </c>
      <c r="C7" s="9">
        <v>1</v>
      </c>
      <c r="D7" s="9">
        <v>2</v>
      </c>
      <c r="E7" s="9">
        <v>2</v>
      </c>
      <c r="F7" s="9">
        <v>5</v>
      </c>
    </row>
    <row r="8" spans="2:6" ht="12.75">
      <c r="B8" s="10">
        <v>6</v>
      </c>
      <c r="C8" s="9">
        <v>2</v>
      </c>
      <c r="D8" s="9">
        <v>1</v>
      </c>
      <c r="E8" s="9">
        <v>4</v>
      </c>
      <c r="F8" s="9">
        <v>2</v>
      </c>
    </row>
    <row r="9" spans="2:6" ht="12.75">
      <c r="B9" s="10">
        <v>7</v>
      </c>
      <c r="C9" s="9">
        <v>1</v>
      </c>
      <c r="D9" s="9">
        <v>3</v>
      </c>
      <c r="E9" s="9">
        <v>1</v>
      </c>
      <c r="F9" s="9">
        <v>4</v>
      </c>
    </row>
    <row r="10" spans="2:6" ht="12.75">
      <c r="B10" s="10">
        <v>8</v>
      </c>
      <c r="C10" s="9">
        <v>2</v>
      </c>
      <c r="D10" s="9">
        <v>2</v>
      </c>
      <c r="E10" s="9">
        <v>3</v>
      </c>
      <c r="F10" s="9">
        <v>1</v>
      </c>
    </row>
    <row r="11" spans="2:6" ht="12.75">
      <c r="B11" s="10">
        <v>9</v>
      </c>
      <c r="C11" s="9">
        <v>1</v>
      </c>
      <c r="D11" s="9">
        <v>1</v>
      </c>
      <c r="E11" s="9">
        <v>2</v>
      </c>
      <c r="F11" s="9">
        <v>3</v>
      </c>
    </row>
    <row r="12" spans="2:6" ht="12.75">
      <c r="B12" s="10">
        <v>10</v>
      </c>
      <c r="C12" s="9">
        <v>2</v>
      </c>
      <c r="D12" s="9">
        <v>3</v>
      </c>
      <c r="E12" s="9">
        <v>4</v>
      </c>
      <c r="F12" s="9">
        <v>5</v>
      </c>
    </row>
    <row r="13" spans="2:6" ht="12.75">
      <c r="B13" s="10">
        <v>11</v>
      </c>
      <c r="C13" s="9">
        <v>1</v>
      </c>
      <c r="D13" s="9">
        <v>2</v>
      </c>
      <c r="E13" s="9">
        <v>1</v>
      </c>
      <c r="F13" s="9">
        <v>2</v>
      </c>
    </row>
    <row r="14" spans="2:6" ht="12.75">
      <c r="B14" s="10">
        <v>12</v>
      </c>
      <c r="C14" s="9">
        <v>2</v>
      </c>
      <c r="D14" s="9">
        <v>1</v>
      </c>
      <c r="E14" s="9">
        <v>3</v>
      </c>
      <c r="F14" s="9">
        <v>4</v>
      </c>
    </row>
    <row r="15" spans="2:6" ht="12.75">
      <c r="B15" s="10">
        <v>13</v>
      </c>
      <c r="C15" s="9">
        <v>1</v>
      </c>
      <c r="D15" s="9">
        <v>3</v>
      </c>
      <c r="E15" s="9">
        <v>2</v>
      </c>
      <c r="F15" s="9">
        <v>1</v>
      </c>
    </row>
    <row r="16" spans="2:6" ht="12.75">
      <c r="B16" s="10">
        <v>14</v>
      </c>
      <c r="C16" s="9">
        <v>2</v>
      </c>
      <c r="D16" s="9">
        <v>2</v>
      </c>
      <c r="E16" s="9">
        <v>4</v>
      </c>
      <c r="F16" s="9">
        <v>3</v>
      </c>
    </row>
    <row r="17" spans="2:6" ht="12.75">
      <c r="B17" s="10">
        <v>15</v>
      </c>
      <c r="C17" s="9">
        <v>1</v>
      </c>
      <c r="D17" s="9">
        <v>1</v>
      </c>
      <c r="E17" s="9">
        <v>1</v>
      </c>
      <c r="F17" s="9">
        <v>5</v>
      </c>
    </row>
    <row r="18" spans="2:6" ht="12.75">
      <c r="B18" s="10">
        <v>16</v>
      </c>
      <c r="C18" s="9">
        <v>2</v>
      </c>
      <c r="D18" s="9">
        <v>3</v>
      </c>
      <c r="E18" s="9">
        <v>3</v>
      </c>
      <c r="F18" s="9">
        <v>2</v>
      </c>
    </row>
    <row r="19" spans="2:6" ht="12.75">
      <c r="B19" s="10">
        <v>17</v>
      </c>
      <c r="C19" s="9">
        <v>1</v>
      </c>
      <c r="D19" s="9">
        <v>2</v>
      </c>
      <c r="E19" s="9">
        <v>2</v>
      </c>
      <c r="F19" s="9">
        <v>4</v>
      </c>
    </row>
    <row r="20" spans="2:6" ht="12.75">
      <c r="B20" s="10">
        <v>18</v>
      </c>
      <c r="C20" s="9">
        <v>2</v>
      </c>
      <c r="D20" s="9">
        <v>1</v>
      </c>
      <c r="E20" s="9">
        <v>4</v>
      </c>
      <c r="F20" s="9">
        <v>1</v>
      </c>
    </row>
    <row r="21" spans="2:6" ht="12.75">
      <c r="B21" s="10">
        <v>19</v>
      </c>
      <c r="C21" s="9">
        <v>1</v>
      </c>
      <c r="D21" s="9">
        <v>3</v>
      </c>
      <c r="E21" s="9">
        <v>1</v>
      </c>
      <c r="F21" s="9">
        <v>3</v>
      </c>
    </row>
    <row r="29" ht="12.75">
      <c r="C29" s="32"/>
    </row>
    <row r="30" ht="12.75">
      <c r="C30" s="32"/>
    </row>
    <row r="31" ht="12.75">
      <c r="C31" s="32"/>
    </row>
    <row r="32" ht="12.75">
      <c r="C32" s="32"/>
    </row>
    <row r="33" ht="12.75">
      <c r="C33" s="32"/>
    </row>
    <row r="34" ht="12.75">
      <c r="C34" s="32"/>
    </row>
    <row r="35" ht="12.75">
      <c r="C35" s="32"/>
    </row>
    <row r="36" ht="12.75">
      <c r="C36" s="32"/>
    </row>
    <row r="37" ht="12.75">
      <c r="C37" s="32"/>
    </row>
    <row r="38" ht="12.75">
      <c r="C38" s="32"/>
    </row>
    <row r="39" ht="12.75">
      <c r="C39" s="32"/>
    </row>
    <row r="40" ht="12.75">
      <c r="C40" s="32"/>
    </row>
    <row r="41" ht="12.75">
      <c r="C41" s="32"/>
    </row>
    <row r="42" ht="12.75">
      <c r="C42" s="32"/>
    </row>
    <row r="43" ht="12.75">
      <c r="C43" s="32"/>
    </row>
    <row r="44" ht="12.75">
      <c r="C44" s="32"/>
    </row>
    <row r="45" ht="12.75">
      <c r="C45" s="32"/>
    </row>
    <row r="46" ht="12.75">
      <c r="C46" s="32"/>
    </row>
    <row r="47" ht="12.75">
      <c r="C47" s="32"/>
    </row>
    <row r="48" ht="12.75">
      <c r="C48" s="32"/>
    </row>
    <row r="49" ht="12.75">
      <c r="C49" s="32"/>
    </row>
    <row r="50" ht="12.75">
      <c r="C50" s="32"/>
    </row>
    <row r="51" ht="12.75">
      <c r="C51" s="32"/>
    </row>
    <row r="52" ht="12.75">
      <c r="C52" s="32"/>
    </row>
    <row r="53" ht="12.75">
      <c r="C53" s="32"/>
    </row>
    <row r="54" ht="12.75">
      <c r="C54" s="32"/>
    </row>
    <row r="55" ht="12.75">
      <c r="C55" s="32"/>
    </row>
    <row r="56" ht="12.75">
      <c r="C56" s="32"/>
    </row>
    <row r="57" ht="12.75">
      <c r="C57" s="32"/>
    </row>
    <row r="58" ht="12.75">
      <c r="C58" s="32"/>
    </row>
    <row r="59" ht="12.75">
      <c r="C59" s="32"/>
    </row>
    <row r="60" ht="12.75">
      <c r="C60" s="32"/>
    </row>
    <row r="61" ht="12.75">
      <c r="C61" s="32"/>
    </row>
    <row r="62" ht="12.75">
      <c r="C62" s="32"/>
    </row>
    <row r="63" ht="12.75">
      <c r="C63" s="32"/>
    </row>
    <row r="64" ht="12.75">
      <c r="C64" s="32"/>
    </row>
    <row r="65" ht="12.75">
      <c r="C65" s="32"/>
    </row>
    <row r="66" ht="12.75">
      <c r="C66" s="32"/>
    </row>
    <row r="67" ht="12.75">
      <c r="C67" s="32"/>
    </row>
    <row r="68" ht="12.75">
      <c r="C68" s="32"/>
    </row>
    <row r="69" ht="12.75">
      <c r="C69" s="32"/>
    </row>
    <row r="70" ht="12.75">
      <c r="C70" s="32"/>
    </row>
    <row r="71" ht="12.75">
      <c r="C71" s="32"/>
    </row>
    <row r="72" ht="12.75">
      <c r="C72" s="32"/>
    </row>
    <row r="73" ht="12.75">
      <c r="C73" s="32"/>
    </row>
    <row r="74" ht="12.75">
      <c r="C74" s="32"/>
    </row>
    <row r="75" ht="12.75">
      <c r="C75" s="32"/>
    </row>
    <row r="76" ht="12.75">
      <c r="C76" s="32"/>
    </row>
    <row r="77" ht="12.75">
      <c r="C77" s="32"/>
    </row>
    <row r="78" ht="12.75">
      <c r="C78" s="32"/>
    </row>
    <row r="79" ht="12.75">
      <c r="C79" s="32"/>
    </row>
    <row r="80" ht="12.75">
      <c r="C80" s="32"/>
    </row>
    <row r="81" ht="12.75">
      <c r="C81" s="32"/>
    </row>
    <row r="82" ht="12.75">
      <c r="C82" s="32"/>
    </row>
    <row r="83" ht="12.75">
      <c r="C83" s="32"/>
    </row>
    <row r="84" ht="12.75">
      <c r="C84" s="32"/>
    </row>
    <row r="85" ht="12.75">
      <c r="C85" s="32"/>
    </row>
    <row r="86" ht="12.75">
      <c r="C86" s="32"/>
    </row>
    <row r="87" ht="12.75">
      <c r="C87" s="32"/>
    </row>
    <row r="88" ht="12.75">
      <c r="C88" s="32"/>
    </row>
    <row r="89" ht="12.75">
      <c r="C89" s="32"/>
    </row>
    <row r="90" ht="12.75">
      <c r="C90" s="32"/>
    </row>
    <row r="91" ht="12.75">
      <c r="C91" s="32"/>
    </row>
    <row r="92" ht="12.75">
      <c r="C92" s="32"/>
    </row>
    <row r="93" ht="12.75">
      <c r="C93" s="32"/>
    </row>
    <row r="94" ht="12.75">
      <c r="C94" s="32"/>
    </row>
    <row r="95" ht="12.75">
      <c r="C95" s="32"/>
    </row>
    <row r="96" ht="12.75">
      <c r="C96" s="32"/>
    </row>
    <row r="97" ht="12.75">
      <c r="C97" s="32"/>
    </row>
    <row r="98" ht="12.75">
      <c r="C98" s="32"/>
    </row>
    <row r="99" ht="12.75">
      <c r="C99" s="32"/>
    </row>
    <row r="100" ht="12.75">
      <c r="C100" s="32"/>
    </row>
    <row r="101" ht="12.75">
      <c r="C101" s="32"/>
    </row>
    <row r="102" ht="12.75">
      <c r="C102" s="32"/>
    </row>
    <row r="103" ht="12.75">
      <c r="C103" s="32"/>
    </row>
    <row r="104" ht="12.75">
      <c r="C104" s="32"/>
    </row>
    <row r="105" ht="12.75">
      <c r="C105" s="32"/>
    </row>
    <row r="106" ht="12.75">
      <c r="C106" s="32"/>
    </row>
    <row r="107" ht="12.75">
      <c r="C107" s="32"/>
    </row>
    <row r="108" ht="12.75">
      <c r="C108" s="32"/>
    </row>
    <row r="109" ht="12.75">
      <c r="C109" s="32"/>
    </row>
    <row r="110" ht="12.75">
      <c r="C110" s="32"/>
    </row>
    <row r="111" ht="12.75">
      <c r="C111" s="32"/>
    </row>
    <row r="112" ht="12.75">
      <c r="C112" s="32"/>
    </row>
    <row r="113" ht="12.75">
      <c r="C113" s="32"/>
    </row>
    <row r="114" ht="12.75">
      <c r="C114" s="32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0" ht="12.75">
      <c r="C120" s="32"/>
    </row>
    <row r="121" ht="12.75">
      <c r="C121" s="32"/>
    </row>
    <row r="122" ht="12.75">
      <c r="C122" s="32"/>
    </row>
    <row r="123" ht="12.75">
      <c r="C123" s="32"/>
    </row>
    <row r="124" ht="12.75">
      <c r="C124" s="32"/>
    </row>
    <row r="125" ht="12.75">
      <c r="C125" s="32"/>
    </row>
    <row r="126" ht="12.75">
      <c r="C126" s="32"/>
    </row>
    <row r="127" ht="12.75">
      <c r="C127" s="32"/>
    </row>
    <row r="128" ht="12.75">
      <c r="C128" s="32"/>
    </row>
    <row r="129" ht="12.75">
      <c r="C129" s="32"/>
    </row>
    <row r="130" ht="12.75">
      <c r="C130" s="32"/>
    </row>
    <row r="131" ht="12.75">
      <c r="C131" s="32"/>
    </row>
    <row r="132" ht="12.75">
      <c r="C132" s="32"/>
    </row>
    <row r="133" ht="12.75">
      <c r="C133" s="32"/>
    </row>
    <row r="134" ht="12.75">
      <c r="C134" s="32"/>
    </row>
    <row r="135" ht="12.75">
      <c r="C135" s="32"/>
    </row>
    <row r="136" ht="12.75">
      <c r="C136" s="32"/>
    </row>
    <row r="137" ht="12.75">
      <c r="C137" s="32"/>
    </row>
    <row r="138" ht="12.75">
      <c r="C138" s="32"/>
    </row>
    <row r="139" ht="12.75">
      <c r="C139" s="32"/>
    </row>
    <row r="140" ht="12.75">
      <c r="C140" s="32"/>
    </row>
    <row r="141" ht="12.75">
      <c r="C141" s="32"/>
    </row>
    <row r="142" ht="12.75">
      <c r="C142" s="32"/>
    </row>
    <row r="143" ht="12.75">
      <c r="C143" s="32"/>
    </row>
    <row r="144" ht="12.75">
      <c r="C144" s="32"/>
    </row>
    <row r="145" ht="12.75">
      <c r="C145" s="32"/>
    </row>
    <row r="146" ht="12.75">
      <c r="C146" s="32"/>
    </row>
    <row r="147" ht="12.75">
      <c r="C147" s="32"/>
    </row>
    <row r="148" ht="12.75">
      <c r="C148" s="32"/>
    </row>
    <row r="149" ht="12.75">
      <c r="C149" s="32"/>
    </row>
    <row r="150" ht="12.75">
      <c r="C150" s="32"/>
    </row>
    <row r="151" ht="12.75">
      <c r="C151" s="32"/>
    </row>
    <row r="152" ht="12.75">
      <c r="C152" s="32"/>
    </row>
    <row r="153" ht="12.75">
      <c r="C153" s="32"/>
    </row>
    <row r="154" ht="12.75">
      <c r="C154" s="32"/>
    </row>
    <row r="155" ht="12.75">
      <c r="C155" s="32"/>
    </row>
    <row r="156" ht="12.75">
      <c r="C156" s="32"/>
    </row>
    <row r="157" ht="12.75">
      <c r="C157" s="32"/>
    </row>
    <row r="158" ht="12.75">
      <c r="C158" s="32"/>
    </row>
    <row r="159" ht="12.75">
      <c r="C159" s="32"/>
    </row>
    <row r="160" ht="12.75">
      <c r="C160" s="32"/>
    </row>
    <row r="161" ht="12.75">
      <c r="C161" s="32"/>
    </row>
    <row r="162" ht="12.75">
      <c r="C162" s="32"/>
    </row>
    <row r="163" ht="12.75">
      <c r="C163" s="32"/>
    </row>
    <row r="164" ht="12.75">
      <c r="C164" s="32"/>
    </row>
    <row r="165" ht="12.75">
      <c r="C165" s="32"/>
    </row>
    <row r="166" ht="12.75">
      <c r="C166" s="32"/>
    </row>
    <row r="167" ht="12.75">
      <c r="C167" s="32"/>
    </row>
    <row r="168" ht="12.75">
      <c r="C168" s="32"/>
    </row>
    <row r="169" ht="12.75">
      <c r="C169" s="32"/>
    </row>
    <row r="170" ht="12.75">
      <c r="C170" s="32"/>
    </row>
    <row r="171" ht="12.75">
      <c r="C171" s="32"/>
    </row>
    <row r="172" ht="12.75">
      <c r="C172" s="32"/>
    </row>
    <row r="173" ht="12.75">
      <c r="C173" s="32"/>
    </row>
    <row r="174" ht="12.75">
      <c r="C174" s="32"/>
    </row>
    <row r="175" ht="12.75">
      <c r="C175" s="32"/>
    </row>
    <row r="176" ht="12.75">
      <c r="C176" s="32"/>
    </row>
    <row r="177" ht="12.75">
      <c r="C177" s="32"/>
    </row>
    <row r="178" ht="12.75">
      <c r="C178" s="32"/>
    </row>
    <row r="179" ht="12.75">
      <c r="C179" s="32"/>
    </row>
    <row r="180" ht="12.75">
      <c r="C180" s="32"/>
    </row>
    <row r="181" ht="12.75">
      <c r="C181" s="32"/>
    </row>
    <row r="182" ht="12.75">
      <c r="C182" s="32"/>
    </row>
    <row r="183" ht="12.75">
      <c r="C183" s="32"/>
    </row>
    <row r="184" ht="12.75">
      <c r="C184" s="32"/>
    </row>
    <row r="185" ht="12.75">
      <c r="C185" s="32"/>
    </row>
    <row r="186" ht="12.75">
      <c r="C186" s="32"/>
    </row>
    <row r="187" ht="12.75">
      <c r="C187" s="32"/>
    </row>
    <row r="188" ht="12.75">
      <c r="C188" s="32"/>
    </row>
    <row r="189" ht="12.75">
      <c r="C189" s="32"/>
    </row>
    <row r="190" ht="12.75">
      <c r="C190" s="32"/>
    </row>
    <row r="191" ht="12.75">
      <c r="C191" s="32"/>
    </row>
    <row r="192" ht="12.75">
      <c r="C192" s="32"/>
    </row>
    <row r="193" ht="12.75">
      <c r="C193" s="32"/>
    </row>
    <row r="194" ht="12.75">
      <c r="C194" s="32"/>
    </row>
    <row r="195" ht="12.75">
      <c r="C195" s="32"/>
    </row>
    <row r="196" ht="12.75">
      <c r="C196" s="32"/>
    </row>
    <row r="197" ht="12.75">
      <c r="C197" s="32"/>
    </row>
    <row r="198" ht="12.75">
      <c r="C198" s="32"/>
    </row>
    <row r="199" ht="12.75">
      <c r="C199" s="32"/>
    </row>
    <row r="200" ht="12.75">
      <c r="C200" s="32"/>
    </row>
    <row r="201" ht="12.75">
      <c r="C201" s="32"/>
    </row>
    <row r="202" ht="12.75">
      <c r="C202" s="32"/>
    </row>
    <row r="203" ht="12.75">
      <c r="C203" s="32"/>
    </row>
    <row r="204" ht="12.75">
      <c r="C204" s="32"/>
    </row>
    <row r="205" ht="12.75">
      <c r="C205" s="32"/>
    </row>
    <row r="206" ht="12.75">
      <c r="C206" s="32"/>
    </row>
    <row r="207" ht="12.75">
      <c r="C207" s="32"/>
    </row>
    <row r="208" ht="12.75">
      <c r="C208" s="32"/>
    </row>
    <row r="209" ht="12.75">
      <c r="C209" s="32"/>
    </row>
    <row r="210" ht="12.75">
      <c r="C210" s="32"/>
    </row>
    <row r="211" ht="12.75">
      <c r="C211" s="32"/>
    </row>
    <row r="212" ht="12.75">
      <c r="C212" s="32"/>
    </row>
    <row r="213" ht="12.75">
      <c r="C213" s="32"/>
    </row>
    <row r="214" ht="12.75">
      <c r="C214" s="32"/>
    </row>
    <row r="215" ht="12.75">
      <c r="C215" s="32"/>
    </row>
    <row r="216" ht="12.75">
      <c r="C216" s="32"/>
    </row>
    <row r="217" ht="12.75">
      <c r="C217" s="32"/>
    </row>
    <row r="218" ht="12.75">
      <c r="C218" s="32"/>
    </row>
    <row r="219" ht="12.75">
      <c r="C219" s="32"/>
    </row>
    <row r="220" ht="12.75">
      <c r="C220" s="32"/>
    </row>
    <row r="221" ht="12.75">
      <c r="C221" s="32"/>
    </row>
    <row r="222" ht="12.75">
      <c r="C222" s="32"/>
    </row>
    <row r="223" ht="12.75">
      <c r="C223" s="32"/>
    </row>
    <row r="224" ht="12.75">
      <c r="C224" s="32"/>
    </row>
    <row r="225" ht="12.75">
      <c r="C225" s="32"/>
    </row>
    <row r="226" ht="12.75">
      <c r="C226" s="32"/>
    </row>
    <row r="227" ht="12.75">
      <c r="C227" s="32"/>
    </row>
    <row r="228" ht="12.75">
      <c r="C228" s="32"/>
    </row>
    <row r="229" ht="12.75">
      <c r="C229" s="32"/>
    </row>
    <row r="230" ht="12.75">
      <c r="C230" s="32"/>
    </row>
    <row r="231" ht="12.75">
      <c r="C231" s="32"/>
    </row>
    <row r="232" ht="12.75">
      <c r="C232" s="32"/>
    </row>
    <row r="233" ht="12.75">
      <c r="C233" s="32"/>
    </row>
    <row r="234" ht="12.75">
      <c r="C234" s="32"/>
    </row>
    <row r="235" ht="12.75">
      <c r="C235" s="32"/>
    </row>
    <row r="236" ht="12.75">
      <c r="C236" s="32"/>
    </row>
    <row r="237" ht="12.75">
      <c r="C237" s="32"/>
    </row>
    <row r="238" ht="12.75">
      <c r="C238" s="32"/>
    </row>
    <row r="239" ht="12.75">
      <c r="C239" s="32"/>
    </row>
    <row r="240" ht="12.75">
      <c r="C240" s="32"/>
    </row>
    <row r="241" ht="12.75">
      <c r="C241" s="32"/>
    </row>
    <row r="242" ht="12.75">
      <c r="C242" s="32"/>
    </row>
    <row r="243" ht="12.75">
      <c r="C243" s="32"/>
    </row>
    <row r="244" ht="12.75">
      <c r="C244" s="32"/>
    </row>
    <row r="245" ht="12.75">
      <c r="C245" s="32"/>
    </row>
    <row r="246" ht="12.75">
      <c r="C246" s="32"/>
    </row>
    <row r="247" ht="12.75">
      <c r="C247" s="32"/>
    </row>
    <row r="248" ht="12.75">
      <c r="C248" s="32"/>
    </row>
    <row r="249" ht="12.75">
      <c r="C249" s="32"/>
    </row>
    <row r="250" ht="12.75">
      <c r="C250" s="32"/>
    </row>
    <row r="251" ht="12.75">
      <c r="C251" s="32"/>
    </row>
    <row r="252" ht="12.75">
      <c r="C252" s="32"/>
    </row>
    <row r="253" ht="12.75">
      <c r="C253" s="32"/>
    </row>
    <row r="254" ht="12.75">
      <c r="C254" s="32"/>
    </row>
    <row r="255" ht="12.75">
      <c r="C255" s="32"/>
    </row>
    <row r="256" ht="12.75">
      <c r="C256" s="32"/>
    </row>
    <row r="257" ht="12.75">
      <c r="C257" s="32"/>
    </row>
    <row r="258" ht="12.75">
      <c r="C258" s="32"/>
    </row>
    <row r="259" ht="12.75">
      <c r="C259" s="32"/>
    </row>
    <row r="260" ht="12.75">
      <c r="C260" s="32"/>
    </row>
    <row r="261" ht="12.75">
      <c r="C261" s="32"/>
    </row>
    <row r="262" ht="12.75">
      <c r="C262" s="32"/>
    </row>
    <row r="263" ht="12.75">
      <c r="C263" s="32"/>
    </row>
    <row r="264" ht="12.75">
      <c r="C264" s="32"/>
    </row>
    <row r="265" ht="12.75">
      <c r="C265" s="32"/>
    </row>
    <row r="266" ht="12.75">
      <c r="C266" s="32"/>
    </row>
    <row r="267" ht="12.75">
      <c r="C267" s="32"/>
    </row>
    <row r="268" ht="12.75">
      <c r="C268" s="32"/>
    </row>
    <row r="269" ht="12.75">
      <c r="C269" s="32"/>
    </row>
    <row r="270" ht="12.75">
      <c r="C270" s="32"/>
    </row>
    <row r="271" ht="12.75">
      <c r="C271" s="32"/>
    </row>
    <row r="272" ht="12.75">
      <c r="C272" s="32"/>
    </row>
    <row r="273" ht="12.75">
      <c r="C273" s="32"/>
    </row>
    <row r="274" ht="12.75">
      <c r="C274" s="32"/>
    </row>
    <row r="275" ht="12.75">
      <c r="C275" s="32"/>
    </row>
    <row r="276" ht="12.75">
      <c r="C276" s="32"/>
    </row>
    <row r="277" ht="12.75">
      <c r="C277" s="32"/>
    </row>
    <row r="278" ht="12.75">
      <c r="C278" s="32"/>
    </row>
    <row r="279" ht="12.75">
      <c r="C279" s="32"/>
    </row>
    <row r="280" ht="12.75">
      <c r="C280" s="32"/>
    </row>
    <row r="281" ht="12.75">
      <c r="C281" s="32"/>
    </row>
    <row r="282" ht="12.75">
      <c r="C282" s="32"/>
    </row>
    <row r="283" ht="12.75">
      <c r="C283" s="32"/>
    </row>
  </sheetData>
  <sheetProtection sheet="1" objects="1" scenarios="1" insertRows="0" deleteRows="0"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A.E.Wallis</dc:creator>
  <cp:keywords/>
  <dc:description/>
  <cp:lastModifiedBy>Passaro, Charles</cp:lastModifiedBy>
  <cp:lastPrinted>2010-05-21T13:55:36Z</cp:lastPrinted>
  <dcterms:created xsi:type="dcterms:W3CDTF">2010-05-04T09:01:23Z</dcterms:created>
  <dcterms:modified xsi:type="dcterms:W3CDTF">2013-02-11T16:18:36Z</dcterms:modified>
  <cp:category/>
  <cp:version/>
  <cp:contentType/>
  <cp:contentStatus/>
</cp:coreProperties>
</file>